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G:\Mans disks\PROJEKTI\IZSTRĀDE\38_Daugavpils_Miholesa iela 4\PROJEKTS_Mihoelsa iela 4\BP\BA_T\"/>
    </mc:Choice>
  </mc:AlternateContent>
  <xr:revisionPtr revIDLastSave="0" documentId="13_ncr:1_{486C8943-926F-4BCF-8154-2A4F8F056E39}" xr6:coauthVersionLast="36" xr6:coauthVersionMax="36" xr10:uidLastSave="{00000000-0000-0000-0000-000000000000}"/>
  <bookViews>
    <workbookView xWindow="0" yWindow="0" windowWidth="23040" windowHeight="9045" xr2:uid="{00000000-000D-0000-FFFF-FFFF00000000}"/>
  </bookViews>
  <sheets>
    <sheet name="Būvdarbu apjomi" sheetId="1" r:id="rId1"/>
  </sheets>
  <definedNames>
    <definedName name="_xlnm.Print_Area" localSheetId="0">'Būvdarbu apjomi'!$A$1:$D$1161</definedName>
    <definedName name="_xlnm.Print_Titles" localSheetId="0">'Būvdarbu apjomi'!$8:$8</definedName>
  </definedName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71" i="1" l="1"/>
  <c r="D170" i="1"/>
  <c r="D169" i="1"/>
  <c r="D168" i="1"/>
  <c r="A1035" i="1" l="1"/>
  <c r="A1036" i="1" s="1"/>
  <c r="A1027" i="1"/>
  <c r="A1028" i="1" s="1"/>
  <c r="A1014" i="1"/>
  <c r="A1015" i="1" s="1"/>
  <c r="A1016" i="1" s="1"/>
  <c r="A1017" i="1" s="1"/>
  <c r="A1018" i="1" s="1"/>
  <c r="A1019" i="1" s="1"/>
  <c r="A1020" i="1" s="1"/>
  <c r="A1021" i="1" s="1"/>
  <c r="A1022" i="1" s="1"/>
  <c r="D753" i="1"/>
  <c r="D752" i="1"/>
  <c r="D732" i="1"/>
  <c r="A318" i="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D36" i="1"/>
  <c r="A432" i="1" l="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2" i="1" s="1"/>
  <c r="A379" i="1"/>
  <c r="D249" i="1"/>
  <c r="D242" i="1"/>
  <c r="D235" i="1"/>
  <c r="D234" i="1"/>
  <c r="D230" i="1"/>
  <c r="D228" i="1"/>
  <c r="D226" i="1"/>
  <c r="D225" i="1"/>
  <c r="D224" i="1"/>
  <c r="D223" i="1"/>
  <c r="D227" i="1" s="1"/>
  <c r="D218" i="1"/>
  <c r="D216" i="1"/>
  <c r="D219" i="1" s="1"/>
  <c r="D220" i="1" s="1"/>
  <c r="D213" i="1"/>
  <c r="D212" i="1"/>
  <c r="D211" i="1"/>
  <c r="D210" i="1"/>
  <c r="D203" i="1"/>
  <c r="D204" i="1" s="1"/>
  <c r="D202" i="1"/>
  <c r="D198" i="1"/>
  <c r="D195" i="1"/>
  <c r="D196" i="1" s="1"/>
  <c r="D194" i="1"/>
  <c r="D193" i="1"/>
  <c r="D206" i="1" s="1"/>
  <c r="D188" i="1"/>
  <c r="D186" i="1"/>
  <c r="D181" i="1"/>
  <c r="D184" i="1" s="1"/>
  <c r="D180" i="1"/>
  <c r="D179" i="1"/>
  <c r="D177" i="1"/>
  <c r="D176" i="1"/>
  <c r="D174" i="1"/>
  <c r="A483" i="1" l="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4" i="1" s="1"/>
  <c r="A585" i="1" s="1"/>
  <c r="A586" i="1" s="1"/>
  <c r="A587" i="1" s="1"/>
  <c r="A588" i="1" s="1"/>
  <c r="A589" i="1" s="1"/>
  <c r="A590" i="1" s="1"/>
  <c r="A591" i="1" s="1"/>
  <c r="A592" i="1" s="1"/>
  <c r="A593" i="1" s="1"/>
  <c r="A594" i="1" s="1"/>
  <c r="A595" i="1" s="1"/>
  <c r="A596" i="1" s="1"/>
  <c r="A597" i="1" s="1"/>
  <c r="A598" i="1" s="1"/>
  <c r="A600" i="1" s="1"/>
  <c r="A601" i="1" s="1"/>
  <c r="A602" i="1" s="1"/>
  <c r="A603" i="1" s="1"/>
  <c r="A604" i="1" s="1"/>
  <c r="A605" i="1" s="1"/>
  <c r="A606" i="1" s="1"/>
  <c r="A607" i="1" s="1"/>
  <c r="A608" i="1" s="1"/>
  <c r="A609" i="1" s="1"/>
  <c r="A610" i="1" s="1"/>
  <c r="A611" i="1" s="1"/>
  <c r="A612" i="1" s="1"/>
  <c r="A613" i="1" s="1"/>
  <c r="A614"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380" i="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D187" i="1"/>
  <c r="D208" i="1"/>
  <c r="D209" i="1" s="1"/>
  <c r="D217" i="1"/>
  <c r="D205" i="1"/>
  <c r="D183" i="1"/>
  <c r="A1147" i="1"/>
  <c r="A1141" i="1"/>
  <c r="A1142" i="1" s="1"/>
  <c r="A1143" i="1" s="1"/>
  <c r="A1144" i="1" s="1"/>
  <c r="A1136" i="1"/>
  <c r="A1137" i="1" s="1"/>
  <c r="A1138" i="1" s="1"/>
  <c r="A1131" i="1"/>
  <c r="A1132" i="1" s="1"/>
  <c r="A1133" i="1" s="1"/>
  <c r="A1118" i="1"/>
  <c r="A1119" i="1" s="1"/>
  <c r="A1120" i="1" s="1"/>
  <c r="A1121" i="1" s="1"/>
  <c r="A1122" i="1" s="1"/>
  <c r="A1123" i="1" s="1"/>
  <c r="A1124" i="1" s="1"/>
  <c r="A1125" i="1" s="1"/>
  <c r="A1126" i="1" s="1"/>
  <c r="A1127" i="1" s="1"/>
  <c r="A1128" i="1" s="1"/>
  <c r="A1101" i="1"/>
  <c r="A1102" i="1" s="1"/>
  <c r="A1103" i="1" s="1"/>
  <c r="A1104" i="1" s="1"/>
  <c r="A1105" i="1" s="1"/>
  <c r="A1106" i="1" s="1"/>
  <c r="A1107" i="1" s="1"/>
  <c r="A1108" i="1" s="1"/>
  <c r="A1109" i="1" s="1"/>
  <c r="A1110" i="1" s="1"/>
  <c r="A1111" i="1" s="1"/>
  <c r="A1112" i="1" s="1"/>
  <c r="A1113" i="1" s="1"/>
  <c r="A1114" i="1" s="1"/>
  <c r="A1115" i="1" s="1"/>
  <c r="A1098" i="1"/>
  <c r="A1091" i="1"/>
  <c r="A1092" i="1" s="1"/>
  <c r="A1093" i="1" s="1"/>
  <c r="A1094" i="1" s="1"/>
  <c r="A1095" i="1" s="1"/>
  <c r="A1078" i="1"/>
  <c r="A1079" i="1" s="1"/>
  <c r="A1080" i="1" s="1"/>
  <c r="A1081" i="1" s="1"/>
  <c r="A1082" i="1" s="1"/>
  <c r="A1083" i="1" s="1"/>
  <c r="A1068" i="1"/>
  <c r="A1069" i="1" s="1"/>
  <c r="A1070" i="1" s="1"/>
  <c r="A1071" i="1" s="1"/>
  <c r="A1072" i="1" s="1"/>
  <c r="A1073" i="1" s="1"/>
  <c r="A1074" i="1" s="1"/>
  <c r="A1075" i="1" s="1"/>
  <c r="A1063" i="1"/>
  <c r="A1064" i="1" s="1"/>
  <c r="A1065" i="1" s="1"/>
  <c r="A895" i="1"/>
  <c r="A896" i="1" s="1"/>
  <c r="A897" i="1" s="1"/>
  <c r="A898" i="1" s="1"/>
  <c r="A899" i="1" s="1"/>
  <c r="A900" i="1" s="1"/>
  <c r="A902" i="1" s="1"/>
  <c r="A903" i="1" s="1"/>
  <c r="A904" i="1" s="1"/>
  <c r="A905" i="1" s="1"/>
  <c r="A906" i="1" s="1"/>
  <c r="A907" i="1" s="1"/>
  <c r="A908" i="1" s="1"/>
  <c r="A909" i="1" s="1"/>
  <c r="A910" i="1" s="1"/>
  <c r="A911" i="1" s="1"/>
  <c r="A913" i="1" s="1"/>
  <c r="A914" i="1" s="1"/>
  <c r="A915" i="1" s="1"/>
  <c r="A916" i="1" s="1"/>
  <c r="A917" i="1" s="1"/>
  <c r="A918" i="1" s="1"/>
  <c r="A919" i="1" s="1"/>
  <c r="A920" i="1" s="1"/>
  <c r="A921" i="1" s="1"/>
  <c r="A922" i="1" s="1"/>
  <c r="A923" i="1" s="1"/>
  <c r="A924" i="1" s="1"/>
  <c r="A925" i="1" s="1"/>
  <c r="A926" i="1" s="1"/>
  <c r="A927" i="1" s="1"/>
  <c r="A928" i="1" s="1"/>
  <c r="A929" i="1" s="1"/>
  <c r="A931" i="1" s="1"/>
  <c r="A932" i="1" s="1"/>
  <c r="A933" i="1" s="1"/>
  <c r="A935" i="1" s="1"/>
  <c r="A936" i="1" s="1"/>
  <c r="A937" i="1" s="1"/>
  <c r="A939" i="1" s="1"/>
  <c r="A940" i="1" s="1"/>
  <c r="A942" i="1" s="1"/>
  <c r="A944" i="1" s="1"/>
  <c r="A945" i="1" s="1"/>
  <c r="A946" i="1" s="1"/>
  <c r="A947" i="1" s="1"/>
  <c r="A949" i="1" s="1"/>
  <c r="A950" i="1" s="1"/>
  <c r="A951" i="1" s="1"/>
  <c r="A952" i="1" s="1"/>
  <c r="A953" i="1" s="1"/>
  <c r="A954" i="1" s="1"/>
  <c r="A955" i="1" s="1"/>
  <c r="A956" i="1" s="1"/>
  <c r="A957" i="1" s="1"/>
  <c r="A958" i="1" s="1"/>
  <c r="A959" i="1" s="1"/>
  <c r="A960" i="1" s="1"/>
  <c r="A961" i="1" s="1"/>
  <c r="A962" i="1" s="1"/>
  <c r="A963" i="1" s="1"/>
  <c r="A964" i="1" s="1"/>
  <c r="A966" i="1" s="1"/>
  <c r="A967" i="1" s="1"/>
  <c r="A968" i="1" s="1"/>
  <c r="A969" i="1" s="1"/>
  <c r="A970" i="1" s="1"/>
  <c r="A971" i="1" s="1"/>
  <c r="A972" i="1" s="1"/>
  <c r="A973" i="1" s="1"/>
  <c r="A974" i="1" s="1"/>
  <c r="A975" i="1" s="1"/>
  <c r="A977" i="1" s="1"/>
  <c r="A978" i="1" s="1"/>
  <c r="A979" i="1" s="1"/>
  <c r="A883" i="1"/>
  <c r="A884" i="1" s="1"/>
  <c r="A885" i="1" s="1"/>
  <c r="A886" i="1" s="1"/>
  <c r="A887" i="1" s="1"/>
  <c r="A888" i="1" s="1"/>
  <c r="A889" i="1" s="1"/>
  <c r="A890" i="1" s="1"/>
  <c r="A891" i="1" s="1"/>
  <c r="A854" i="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D802" i="1"/>
  <c r="D800" i="1"/>
  <c r="D799" i="1"/>
  <c r="D798" i="1"/>
  <c r="D790" i="1"/>
  <c r="D770" i="1"/>
  <c r="D767" i="1"/>
  <c r="D764" i="1"/>
  <c r="D749" i="1"/>
  <c r="D745" i="1"/>
  <c r="D744" i="1"/>
  <c r="D743" i="1"/>
  <c r="D746" i="1" s="1"/>
  <c r="D742" i="1"/>
  <c r="D741" i="1"/>
  <c r="D709" i="1"/>
  <c r="D707" i="1"/>
  <c r="D706" i="1"/>
  <c r="A706" i="1"/>
  <c r="A707" i="1" s="1"/>
  <c r="A708" i="1" s="1"/>
  <c r="A709" i="1" s="1"/>
  <c r="A710" i="1" s="1"/>
  <c r="A711" i="1" s="1"/>
  <c r="A712" i="1" s="1"/>
  <c r="A713" i="1" s="1"/>
  <c r="A714" i="1" s="1"/>
  <c r="A715" i="1" s="1"/>
  <c r="A716" i="1" s="1"/>
  <c r="A717" i="1" s="1"/>
  <c r="A718" i="1" s="1"/>
  <c r="A695" i="1"/>
  <c r="A696" i="1" s="1"/>
  <c r="A697" i="1" s="1"/>
  <c r="A698" i="1" s="1"/>
  <c r="A699" i="1" s="1"/>
  <c r="A700" i="1" s="1"/>
  <c r="A701" i="1" s="1"/>
  <c r="A702" i="1" s="1"/>
  <c r="A292" i="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D16" i="1"/>
  <c r="D22" i="1"/>
  <c r="D23" i="1"/>
  <c r="D24" i="1"/>
  <c r="D33" i="1" s="1"/>
  <c r="D30" i="1"/>
  <c r="D32" i="1"/>
  <c r="A12" i="1"/>
  <c r="A13" i="1" s="1"/>
  <c r="A14" i="1" l="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407" i="1"/>
  <c r="A408" i="1" s="1"/>
  <c r="A409" i="1" s="1"/>
  <c r="A410" i="1" s="1"/>
  <c r="A411" i="1" s="1"/>
  <c r="A412" i="1" s="1"/>
  <c r="D34" i="1"/>
  <c r="D716" i="1"/>
  <c r="A413" i="1" l="1"/>
  <c r="A414" i="1" s="1"/>
  <c r="A415" i="1" s="1"/>
  <c r="A416" i="1" s="1"/>
  <c r="A417" i="1" s="1"/>
  <c r="A418" i="1" s="1"/>
  <c r="A419" i="1" s="1"/>
  <c r="A420" i="1" s="1"/>
  <c r="A421" i="1" s="1"/>
  <c r="A422" i="1" s="1"/>
  <c r="A424" i="1" s="1"/>
  <c r="A425" i="1" s="1"/>
  <c r="A426" i="1" s="1"/>
  <c r="A427" i="1" s="1"/>
  <c r="A428" i="1" s="1"/>
  <c r="A429" i="1" s="1"/>
</calcChain>
</file>

<file path=xl/sharedStrings.xml><?xml version="1.0" encoding="utf-8"?>
<sst xmlns="http://schemas.openxmlformats.org/spreadsheetml/2006/main" count="2494" uniqueCount="1111">
  <si>
    <t>gb.</t>
  </si>
  <si>
    <t>Nr.p.k.</t>
  </si>
  <si>
    <t>Daudzums</t>
  </si>
  <si>
    <t>kpl.</t>
  </si>
  <si>
    <t>vieta</t>
  </si>
  <si>
    <t>Apjomi sastādīti, pamatojoties uz būvprojekta rasējumiem.</t>
  </si>
  <si>
    <t>m2</t>
  </si>
  <si>
    <t>Esošo iekšsienu apdares flīžu demontāža</t>
  </si>
  <si>
    <t>m</t>
  </si>
  <si>
    <t xml:space="preserve"> 1.1</t>
  </si>
  <si>
    <t xml:space="preserve">2.1 </t>
  </si>
  <si>
    <t>3.</t>
  </si>
  <si>
    <t>5.</t>
  </si>
  <si>
    <t>6.</t>
  </si>
  <si>
    <t>6.1</t>
  </si>
  <si>
    <t>6.2</t>
  </si>
  <si>
    <t>gb</t>
  </si>
  <si>
    <t>1.</t>
  </si>
  <si>
    <t>2.</t>
  </si>
  <si>
    <t>4.</t>
  </si>
  <si>
    <t>7.</t>
  </si>
  <si>
    <t>8.</t>
  </si>
  <si>
    <t xml:space="preserve">m </t>
  </si>
  <si>
    <t>1.1.</t>
  </si>
  <si>
    <t>1.2.</t>
  </si>
  <si>
    <t>1.3.</t>
  </si>
  <si>
    <t>2.1.</t>
  </si>
  <si>
    <t>2.2.</t>
  </si>
  <si>
    <t>ĀRSIENAS</t>
  </si>
  <si>
    <t>1.4.</t>
  </si>
  <si>
    <t>1.5.</t>
  </si>
  <si>
    <t>1.6.</t>
  </si>
  <si>
    <t>Fasādes apdares plākšņu montāža ailēm</t>
  </si>
  <si>
    <t>Palodžu montāža</t>
  </si>
  <si>
    <t>PAMATI</t>
  </si>
  <si>
    <t>Pamatu mazgāšana ar augstspiediena ūdens strūklu</t>
  </si>
  <si>
    <t>Pamatu virsmas izlīdzināšana ar kaļķa-cementa javu 20% no pamatu un cokola apjoma</t>
  </si>
  <si>
    <t>3.1.</t>
  </si>
  <si>
    <t>Atraktās grunts piebēšana atpakaļ blietējot pa 200mm slānim</t>
  </si>
  <si>
    <t>3.2.</t>
  </si>
  <si>
    <t>Liekās grunts utilizācija</t>
  </si>
  <si>
    <t>Rupju smilšu 85-120mm, blietēšana, piebēršana</t>
  </si>
  <si>
    <t>JUMTS</t>
  </si>
  <si>
    <t>4.1.</t>
  </si>
  <si>
    <t>Jumta aeratoru montāža</t>
  </si>
  <si>
    <t>5.1.</t>
  </si>
  <si>
    <t>6.1.</t>
  </si>
  <si>
    <t>Ruļļmateriālu uzkausēšana uz parapeta siltumizolācijas no parapeta iekšpuses divos slāņos, apakšklājs EPP 3,5km/m2, virsklājs EKP 4,5kg/m2</t>
  </si>
  <si>
    <t>Jumtiņi</t>
  </si>
  <si>
    <t>7.1.</t>
  </si>
  <si>
    <t>7.2.</t>
  </si>
  <si>
    <t>Lietusūdens noteksistēma</t>
  </si>
  <si>
    <t>8.1.</t>
  </si>
  <si>
    <t>8.2.</t>
  </si>
  <si>
    <t>Invalīdu pacēlājs</t>
  </si>
  <si>
    <t>kpl</t>
  </si>
  <si>
    <t>kg</t>
  </si>
  <si>
    <t>EL sadalnes</t>
  </si>
  <si>
    <t>Kabeļi</t>
  </si>
  <si>
    <t>Apgaismojums</t>
  </si>
  <si>
    <t>Kabeļu nesošās konstrukcijas</t>
  </si>
  <si>
    <t>Zibensaizsardzība</t>
  </si>
  <si>
    <t>Zibens uztvērējstieple AL8 d=8mm. Alumīnija apaļvads 8-ALMGSi (OBO)</t>
  </si>
  <si>
    <t>RD8 cinkota tērauda apaļdzelzs (OBO)</t>
  </si>
  <si>
    <t>252/FL DIN Krustveida savienojums plakans 40/apaļš 8 (70x70/M8)</t>
  </si>
  <si>
    <t>356/50 Pretkorozijas Lente 50mm/10m (KOR/50)</t>
  </si>
  <si>
    <t>Jumta vada turētājs (OBO) 165 MBG-8</t>
  </si>
  <si>
    <t>Savienojoša spaile. Mērklemme 237/N (OBO)</t>
  </si>
  <si>
    <t>Stieples krustveida savienojums 249/ST RD8-10 (OBO)</t>
  </si>
  <si>
    <t>Stieples turētājs sienas 1152 (OBO) nolaidumiem pa fasādi</t>
  </si>
  <si>
    <t>Krusta klemme 40mm lentēm, 5314658 OBO </t>
  </si>
  <si>
    <t>Nerūsējoša tērauda plakanvads (zemējums) 5052 DIN 30X3.5</t>
  </si>
  <si>
    <t>Uztveršanas antena ar pamatni (OBO)</t>
  </si>
  <si>
    <t>Pieslēguma spaile (OBO) dažādu metālisku elementu pievienosanai (sazemēsanai)</t>
  </si>
  <si>
    <t>Citi materiāli un darbi</t>
  </si>
  <si>
    <t>Montāžas palīgmateriāli (savilces, savienojumi, kabeļu stiprināšanas materiāli, dībeļi, skrūves u.c.)</t>
  </si>
  <si>
    <t>Mūrrievojums</t>
  </si>
  <si>
    <t>Tranšejas rakšana un aizbēršana</t>
  </si>
  <si>
    <t>Elektriskie mērījumi, izpilddokumentācija</t>
  </si>
  <si>
    <t>Mērījumi, izpilddokumentācija</t>
  </si>
  <si>
    <t>urb.</t>
  </si>
  <si>
    <t>Attiecināmie būvdarbu apjomi</t>
  </si>
  <si>
    <t xml:space="preserve">Siltinājuma karkasa montāža </t>
  </si>
  <si>
    <t>Siltumizolācijas montāža un dībeļošana un dībeļošana 2 dībeļi/loksne b=200mm (100+100mm)</t>
  </si>
  <si>
    <t>Fasādes apdares plākšņu un šuvju profilu montāža</t>
  </si>
  <si>
    <t>Aiļu siltināšana pa perimetru 30mm minerālvate Paroc Linio 10 vai analoga, t.sk. loga pieslēguma U profila montāža</t>
  </si>
  <si>
    <t>Pamatu siltināšana ar 100mm putu polistirolu EPS150 Extra un dībeļošana virszemes daļā</t>
  </si>
  <si>
    <t>9.</t>
  </si>
  <si>
    <t>9.1.</t>
  </si>
  <si>
    <t>9.2.</t>
  </si>
  <si>
    <t>1.12</t>
  </si>
  <si>
    <t>"Halton" nosūces vārsts URH/A-100</t>
  </si>
  <si>
    <t>"Halton" nosūces vārsts URH/A-125</t>
  </si>
  <si>
    <t>"Halton" nosūces vārsts URH/A-160</t>
  </si>
  <si>
    <t>"Halton" nosūces vārsts URH/A-200</t>
  </si>
  <si>
    <t>"Halton" pieplūdes vārsts ULA/N-100</t>
  </si>
  <si>
    <t>"Halton" pieplūdes vārsts ULA/N-160</t>
  </si>
  <si>
    <t>Balansēšanas vārsts IRIS-100</t>
  </si>
  <si>
    <t>Balansēšanas vārsts IRIS-160</t>
  </si>
  <si>
    <t>Balansēšanas vārsts IRIS-200</t>
  </si>
  <si>
    <t>Balansēšanas vārsts IRIS-250</t>
  </si>
  <si>
    <t>Izvadu blīvēšanas materiāli</t>
  </si>
  <si>
    <t>Palīgmateriāli</t>
  </si>
  <si>
    <t>Balansēšanas vārsts IRIS-125</t>
  </si>
  <si>
    <t>Radiatoru stiprinājumi un balsti</t>
  </si>
  <si>
    <t>Teritorijas apgaisme</t>
  </si>
  <si>
    <t>Neattiecināmie būvdarbu apjomi</t>
  </si>
  <si>
    <t>3.1</t>
  </si>
  <si>
    <t>Esošo ūdensvadu demontāža</t>
  </si>
  <si>
    <t>Būvgružu konteinera noma  V=7m3</t>
  </si>
  <si>
    <t>Izolācija AC polietilēna 22x9mm</t>
  </si>
  <si>
    <t>Izolācija AC polietilēna 28x9mm</t>
  </si>
  <si>
    <t>Izolācija AC polietilēna 35x9mm</t>
  </si>
  <si>
    <t>Izolācija AC polietilēna 42x9mm</t>
  </si>
  <si>
    <t>Lodveida ventīlis d15</t>
  </si>
  <si>
    <t>Lodveida ventīlis d20</t>
  </si>
  <si>
    <t>Lodveida ventīlis d32</t>
  </si>
  <si>
    <t>Laistāmais krāns ēkas fasādē d15</t>
  </si>
  <si>
    <t xml:space="preserve">Cauruļu stiprin. skava ar izolāc. 3/8'' 20-25mm Skrūve cauruļu stiprinājumam M8x80mm, dībelis </t>
  </si>
  <si>
    <t xml:space="preserve">Cauruļu stiprin. skava ar izolāc. 3/8'' 26-30mm Skrūve cauruļu stiprinājumam M8x80mm, dībelis </t>
  </si>
  <si>
    <t xml:space="preserve">Cauruļu stiprin. skava ar izolāc. 3/8'' 32-36mm Skrūve cauruļu stiprinājumam M8x80mm, dībelis </t>
  </si>
  <si>
    <t>Cauruļu stiprin. skava ar izolāc. 3/8'' 41-46mm Skrūve cauruļu stiprinājumam M8x180mm, dībelis betonam</t>
  </si>
  <si>
    <t>Siltumizolācijas čaula ar armētu alumīnija folija pārklājumu 22x30mm un garenšuvē iestrādātu līmlenti (Paroc vai ekvivalents)</t>
  </si>
  <si>
    <t>Siltumizolācijas čaula ar armētu alumīnija folija pārklājumu 28x30mm un garenšuvē iestrādātu līmlenti (Paroc vai ekvivalents)</t>
  </si>
  <si>
    <t>Siltumizolācijas čaula ar armētu alumīnija folija pārklājumu 35x30mm un garenšuvē iestrādātu līmlenti (Paroc vai ekvivalents)</t>
  </si>
  <si>
    <t>Siltumizolācijas čaula ar armētu alumīnija folija pārklājumu 42x30mm un garenšuvē iestrādātu līmlenti (Paroc vai ekvivalents)</t>
  </si>
  <si>
    <t>Termostatiskais jaucējkrāns d20</t>
  </si>
  <si>
    <t>PPR kompensācijas cilpa dn32</t>
  </si>
  <si>
    <t>Cirkulācijas sūknis karstajam ūdenim ar frekvences pārveidotāju Q=0.2l/s; H=6m (Wilo vai ekvivalents)</t>
  </si>
  <si>
    <t>Mehāniskais filtrs dn20</t>
  </si>
  <si>
    <t>Esošo kanalizācijas cauruļvadu demontāža</t>
  </si>
  <si>
    <t>Revīzijas lūka dn110</t>
  </si>
  <si>
    <t>Ventilācijas jumtiņš DN110</t>
  </si>
  <si>
    <t>Aizsargčaula  izvadam dn160</t>
  </si>
  <si>
    <t>WC manžete sēdpoda pieslēgumam</t>
  </si>
  <si>
    <t>Cauruļu stiprin. skava bez izolāc.4" 112-118mm. Skrūve cauruļu stiprinājumam M8x80mm, dībelis betonam</t>
  </si>
  <si>
    <t>Ugunsdroša manžete dn110</t>
  </si>
  <si>
    <t>Ugunsdroša manžete dn50</t>
  </si>
  <si>
    <t>Nerūsējoša tērauda izlietne (dubultā) ar sifonu, jaucējkrāns, noslēgventīļi</t>
  </si>
  <si>
    <t>Keramiskā roku mazgātne ar sifonu, noslēgventīļi, jaucējkrāns</t>
  </si>
  <si>
    <t>Keramiskā roku mazgātne bērniem (H=400mm) ar sifonu, noslēgventīļi, jaucējkrāns</t>
  </si>
  <si>
    <t>Keramiskā roku mazgātne ar sifonu, noslēgventīļi, jaucējkrāns, cilvēkiem ar kustību traucējumiem</t>
  </si>
  <si>
    <t>Pods bērniem (H=330mm) ar skalojamo kasti, cieto vāku, noslēgventīlis</t>
  </si>
  <si>
    <t>Nerūsējošā tērauda traps, dn50, sausā tipa</t>
  </si>
  <si>
    <t>Nerūsējošā tērauda traps, dn100, sausā tipa</t>
  </si>
  <si>
    <t>Dušas vanna, maisītājs ar garnitūru</t>
  </si>
  <si>
    <t>Izsaukuma sistēma invalīdu tualetei</t>
  </si>
  <si>
    <t>Demontāžas darbi</t>
  </si>
  <si>
    <t>Rozetes</t>
  </si>
  <si>
    <t>Montāžas palīgmateriāli</t>
  </si>
  <si>
    <t>Uzstādišana un konfigurācija, regulēšana, mērījumi, izpildokumentācija</t>
  </si>
  <si>
    <t>K1 posmi no ēkas līdz skatakai</t>
  </si>
  <si>
    <t>PVC kanalizācijas caurule dn110 , T8 klase</t>
  </si>
  <si>
    <t>Tauku atdalītājs Q=3.0l/s, d1400, H=2.20m, ar tauku līmeņa sensoru</t>
  </si>
  <si>
    <t>Aizsargčaula dn110 šķērsojumā ar dz/b grodu aku</t>
  </si>
  <si>
    <t>Smilts cauruļvadu pamatnei un apbērumam</t>
  </si>
  <si>
    <t>Zemes darbi cauruļu iebūvei</t>
  </si>
  <si>
    <t>Melnzemes atjaunošana, zālāja sēšana</t>
  </si>
  <si>
    <t>K2 lietus kanalizācija</t>
  </si>
  <si>
    <t>Objekta adrese: Mihoelsa iela 4, Daugavpils</t>
  </si>
  <si>
    <t>Pasūtījuma Nr.: D - 2016/521</t>
  </si>
  <si>
    <t>Apjomi  sastādīti  2017.g. 11. oktobrī</t>
  </si>
  <si>
    <t>DEMONTĀŽAS DARBI</t>
  </si>
  <si>
    <t>Stikla bloku 1,8X0,6m demontāža</t>
  </si>
  <si>
    <t>Logu bloku demontāža</t>
  </si>
  <si>
    <t xml:space="preserve">Durvju bloku demontāža </t>
  </si>
  <si>
    <t>Ārējo betona kāpņu un lieveņu un to pamatu demontāža</t>
  </si>
  <si>
    <t>Parapeta skārdu un pamatnes un jumta perimetra lāseņu demontāža pēckara ēkas daļai</t>
  </si>
  <si>
    <t>Ventilācijas kanālu skārdu demontāža pēckara ēkas daļai</t>
  </si>
  <si>
    <t>Esošās ūdensapgādes un kanalizācijas sistēmu demontāža</t>
  </si>
  <si>
    <t>Jumta lūkas un jumta lūkas izbūves demontāža pēckara ēkas daļai</t>
  </si>
  <si>
    <t>Vējtveru jumtu demontāža</t>
  </si>
  <si>
    <t>Uzjumteņa demontāža starp asīm F un G</t>
  </si>
  <si>
    <t>Jumta seguma un esošā siltumizolācijas un slīpumu veidojošā slāņa demontāža savietotajam jumtam</t>
  </si>
  <si>
    <t>Esošā siltumizolācijas slāņa demontāža no bēniņu grīdas</t>
  </si>
  <si>
    <t>Asbestcementa seguma t.sk. skārda elementu demontāža</t>
  </si>
  <si>
    <t>Metāla evakuācijas kāpņu saudzīga demontāža (paredzētas montēt atpakaļ pēc siltināšanas darbiem)</t>
  </si>
  <si>
    <t>Jumta metāla ugunsdzēsēju kāpņu demontāža</t>
  </si>
  <si>
    <t>Visas ēkas apkures sistēmas demontāža t.sk. radiatori, cauruļvadi (stāvvadi, guļvadi)</t>
  </si>
  <si>
    <t>Esoso fasādes apgaismes ķermeņu, numura zīmes, kabeļu u.c. traucējošu elementu demontāža vai atvirzīšana no sienas un to montāža atpakaļ pēc darbu pabeigšanas</t>
  </si>
  <si>
    <t>Esošo grīdu segumu un koka grīdu konstrukciju demontāža vēsturiskajā ēkā un savienojošo gaiteni</t>
  </si>
  <si>
    <t>Pagraba grīdas konstrukcijas demontāža</t>
  </si>
  <si>
    <t>Ventilācijas izvadu demontāža uz jumta</t>
  </si>
  <si>
    <t>Lietusūdens noteksistēmas demontāža</t>
  </si>
  <si>
    <t>Asbestcementa lokšņu būvgružu savākšana un transportēšana utilizācijai</t>
  </si>
  <si>
    <t>Demontēto elementu un būvgružu savākšana un  transportēšana utilizācijai</t>
  </si>
  <si>
    <t>Jumta latojuma demontāža vēsturiskās ēkas jumtam</t>
  </si>
  <si>
    <t>GRĪDAS IZBŪVE</t>
  </si>
  <si>
    <t>BETONA GRĪDAS IZBŪVE PAGRABĀ</t>
  </si>
  <si>
    <t>Grunts blietēšana</t>
  </si>
  <si>
    <t xml:space="preserve"> 1.2</t>
  </si>
  <si>
    <t>Ģeotekstila ieklāšana</t>
  </si>
  <si>
    <t xml:space="preserve"> 1.3</t>
  </si>
  <si>
    <t>Blietātu šķembu slānis 100mm</t>
  </si>
  <si>
    <t xml:space="preserve"> 1.4</t>
  </si>
  <si>
    <t>Armēta plēve</t>
  </si>
  <si>
    <t xml:space="preserve"> 1.5</t>
  </si>
  <si>
    <t>Siltumizolācijas ieklāšana 300kPa putu polistirols 100mm vai ekvivalents</t>
  </si>
  <si>
    <t xml:space="preserve"> 1.6</t>
  </si>
  <si>
    <t>Estrich betona grīda 70mm</t>
  </si>
  <si>
    <t xml:space="preserve"> 1.7</t>
  </si>
  <si>
    <t>Hidroizolējošā slāņa izveide</t>
  </si>
  <si>
    <t>BETONA GRĪDAS IZBŪVE VĒSTURISKAJĀ ĒKĀ UN SAVIENOJOŠĀ GAITENĪ</t>
  </si>
  <si>
    <t>2.1</t>
  </si>
  <si>
    <t>2.2</t>
  </si>
  <si>
    <t>2.3</t>
  </si>
  <si>
    <t>2.4</t>
  </si>
  <si>
    <t>2.5</t>
  </si>
  <si>
    <t>2.6</t>
  </si>
  <si>
    <t>2.7</t>
  </si>
  <si>
    <t>GRĪDAS LĪMEŅA IZLĪDZINĀŠANA VIRS PAGRABA VĒSTURISKAJĀ ĒKĀ</t>
  </si>
  <si>
    <t>GRĪDAS AR LINOLEJA SEGUMU, G-2 (pagrabs)</t>
  </si>
  <si>
    <t>4.1</t>
  </si>
  <si>
    <t>Līmēts heterogens PVH linolejs Tarkett METEOR 70, biezums 2mm, 34/43 klase, pretslīde R10, vai ekvivalents,  t.sk. PVC grīdlīstes.</t>
  </si>
  <si>
    <t>GRĪDAS AR LINOLEJA SEGUMU, G-2 (vēsturiskā ēka un gaitenis)</t>
  </si>
  <si>
    <t>5.1</t>
  </si>
  <si>
    <t>GRĪDAS AR LINOLEJA SEGUMU, G-3 (vēsturiskā ēka un gaitenis)</t>
  </si>
  <si>
    <t>GRĪDAS G-5 (pagrabs)</t>
  </si>
  <si>
    <t>7.1</t>
  </si>
  <si>
    <t>Glazēta akmens masas grīdas flīze Rako Rock 298x298 vai ekvivalents, nodilumizturība PIE 5, biezums 8mm, virsma: mat, R10/A</t>
  </si>
  <si>
    <t>GRĪDAS G-5 (vēsturiskā ēka)</t>
  </si>
  <si>
    <t>8.1</t>
  </si>
  <si>
    <t>GRĪDAS G-6 (vēsturiskā ēka)</t>
  </si>
  <si>
    <t>9.1</t>
  </si>
  <si>
    <t>10.</t>
  </si>
  <si>
    <t>GRĪDAS G-7 (vēsturiskā ēka)</t>
  </si>
  <si>
    <t>10.1</t>
  </si>
  <si>
    <t>Līmēts dabīgais linolejs Forbo Marmoleum, biezums 2,5mm, 34/43 klase, pretslīde R9, vai ekvivalents,  t.sk. PVC grīdlīstes.</t>
  </si>
  <si>
    <t>11.</t>
  </si>
  <si>
    <t>GRĪDAS G-8 (pagrabs)</t>
  </si>
  <si>
    <t>11.1</t>
  </si>
  <si>
    <t>Pašizlīdzinošais epoksīda sveķu pārklājums, lakots</t>
  </si>
  <si>
    <t>12.</t>
  </si>
  <si>
    <t>GRĪDAS G-8 (vēsturiskā ēka)</t>
  </si>
  <si>
    <t>12.1</t>
  </si>
  <si>
    <t>13.</t>
  </si>
  <si>
    <t>GRĪDAS G-11 (vēsturiskā ēka)</t>
  </si>
  <si>
    <t>13.1</t>
  </si>
  <si>
    <t>Homogēns, viendabīgs grīdas segums TARKETT IQ EMINENT, biezums 2,0mm, 34/43 klase, pretslīde R9, vai ekvivalents,  t.sk. PVC grīdlīstes.</t>
  </si>
  <si>
    <t>14.</t>
  </si>
  <si>
    <t>GRĪDAS G-14 (vēsturiskā ēka)</t>
  </si>
  <si>
    <t>14.1</t>
  </si>
  <si>
    <t>Heterogēns, vinila sporta grīdas segums TARKETT OMNISPORT REFERENCE, biezums 6,5mm,  vai ekvivalents.</t>
  </si>
  <si>
    <t>15.</t>
  </si>
  <si>
    <t>GRĪDAS G-15 (vēsturiskā ēka)</t>
  </si>
  <si>
    <t>15.1</t>
  </si>
  <si>
    <t>Akmens masas grīdas flīze Rako Taurus Granit 198x198 vai ekvivalents, biezums 9mm, virsma: mat, R10/A</t>
  </si>
  <si>
    <t>16.</t>
  </si>
  <si>
    <t>KRĀSOTA BETONA GRĪDAS, G-16 (pagrabs)</t>
  </si>
  <si>
    <t>16.2</t>
  </si>
  <si>
    <t xml:space="preserve">Krāsota betona grīda </t>
  </si>
  <si>
    <t>LOGU, DURVJU IZBŪVE</t>
  </si>
  <si>
    <t>LOGI</t>
  </si>
  <si>
    <t>L1, 2020x2100mm, Aluplast IDEAL 4000 vai ekvivalents, stikla pakete 4LowE/12Ar/4/12Ar/4LowE, Thermix, PVC palodze, montāžas materiāli</t>
  </si>
  <si>
    <t>L2, 1750x2100mm, Aluplast IDEAL 4000 vai ekvivalents, stikla pakete 4LowE/12Ar/4/12Ar/4LowE, Thermix, PVC palodze, montāžas materiāli</t>
  </si>
  <si>
    <t>L3, 1820x600mm, Aluplast IDEAL 4000 vai ekvivalents, stikla pakete 4LowE/12Ar/4/12Ar/4LowE, Thermix, PVC palodze, montāžas materiāli</t>
  </si>
  <si>
    <t>L4, 1750x830mm, Aluplast IDEAL 4000 vai ekvivalents, stikla pakete 4LowE/12Ar/4/12Ar/4LowE, Thermix, PVC palodze, montāžas materiāli</t>
  </si>
  <si>
    <t>L5, 1090x2000mm, koka rāmis, stikla pakete 4LowE/12Ar/4/12Ar/4LowE, Thermix, palodze, montāžas materiāli</t>
  </si>
  <si>
    <t>L6, 1560x2000mm, koka rāmis, stikla pakete 4LowE/12Ar/4/12Ar/4LowE, Thermix, palodze, montāžas materiāli</t>
  </si>
  <si>
    <t>L7, 1000x1100mm, koka rāmis, stikla pakete 4LowE/12Ar/4/12Ar/4LowE, Thermix, palodze, montāžas materiāli</t>
  </si>
  <si>
    <t xml:space="preserve"> 1.8</t>
  </si>
  <si>
    <t>L8, 650x500mm, Aluplast IDEAL 4000 vai ekvivalents, stikla pakete 4LowE/12Ar/4/12Ar/4LowE, Thermix, PVC palodze, montāžas materiāli</t>
  </si>
  <si>
    <t xml:space="preserve"> 1.9</t>
  </si>
  <si>
    <t>L9, 910x2660mm, Aluplast IDEAL 4000 vai ekvivalents, stikla pakete 4LowE/12Ar/4/12Ar/4LowE, Thermix, PVC palodze, montāžas materiāli</t>
  </si>
  <si>
    <t xml:space="preserve"> 1.10</t>
  </si>
  <si>
    <t>L10, 1570x2660mm, Aluplast IDEAL 4000 vai ekvivalents, stikla pakete 4LowE/12Ar/4/12Ar/4LowE, Thermix, PVC palodze, montāžas materiāli</t>
  </si>
  <si>
    <t xml:space="preserve"> 1.11</t>
  </si>
  <si>
    <t>L11, 650x2660mm, Aluplast IDEAL 4000 vai ekvivalents, stikla pakete 4LowE/12Ar/4/12Ar/4LowE, Thermix, PVC palodze, montāžas materiāli</t>
  </si>
  <si>
    <t xml:space="preserve"> 1.12</t>
  </si>
  <si>
    <t>L12, Aluplast IDEAL 4000 vai ekvivalents, stikla pakete 4LowE/12Ar/4/12Ar/4LowE, Thermix, PVC palodze, montāžas materiāli</t>
  </si>
  <si>
    <t xml:space="preserve"> 1.13</t>
  </si>
  <si>
    <t>L13, Aluplast IDEAL 4000 vai ekvivalents, stikla pakete 4LowE/12Ar/4/12Ar/4LowE, Thermix, PVC palodze, montāžas materiāli</t>
  </si>
  <si>
    <t>DURVIS</t>
  </si>
  <si>
    <t>D1, 1000x2100mm, koka ārduvis, aprīkot ar koda atslēgu, slēdzeni un pievilcēju</t>
  </si>
  <si>
    <t>D2, 1500x2660mm, PVC rāmis, stikla pakete 4LowE/12Ar/4/12Ar/4LowE, Thermix, montāžas materiāli, durvju pievilcējs.</t>
  </si>
  <si>
    <t>D3, 1000x2100mm, PVC rāmis, stikla pakete 4LowE/12Ar/4/12Ar/4LowE, Thermix, montāžas materiāli, durvju pievilcējs.</t>
  </si>
  <si>
    <t>D4, 1000x2100mm, PVC rāmis, stikla pakete 4LowE/12Ar/4/12Ar/4LowE, Thermix, montāžas materiāli, durvju pievilcējs.</t>
  </si>
  <si>
    <t>D5, EI30, 1100x2700mm durvis un vitrīna 950x2050, Alumīnija rāmis, stikla pakete 4LowE/12Ar/4/12Ar/4LowE,  montāžas materiāli, durvju pievilcējs, slēdzene evakuācijas durvīm.</t>
  </si>
  <si>
    <t>Bēniņu lūkas nomaiņa, 600x800, EI30</t>
  </si>
  <si>
    <t>VĒJTVERU PAMATU, KĀPŅU UN PANDUSU IZBŪVE</t>
  </si>
  <si>
    <t>1.1</t>
  </si>
  <si>
    <t>1.2</t>
  </si>
  <si>
    <t>1.3</t>
  </si>
  <si>
    <t>1.4</t>
  </si>
  <si>
    <t>1.5</t>
  </si>
  <si>
    <t>Šķembas fr.20-40</t>
  </si>
  <si>
    <t>1.6</t>
  </si>
  <si>
    <t>Veidņi, palīgmateriāli un stiprinājumi</t>
  </si>
  <si>
    <t>1.7</t>
  </si>
  <si>
    <t>1.8</t>
  </si>
  <si>
    <t>1.9</t>
  </si>
  <si>
    <t>2.8</t>
  </si>
  <si>
    <t>EVAKUĀCIJAS KĀPŅU STARP ASĪM C UN D MONTĀŽA PĒC SILTINĀNĀŠANAS DARBU VEIKŠANAS</t>
  </si>
  <si>
    <t>3.2</t>
  </si>
  <si>
    <t xml:space="preserve">Metāla stiprinājumu izveide pie sienas </t>
  </si>
  <si>
    <t>3.3</t>
  </si>
  <si>
    <t>Iepriekš demontāeto metāla kāpņu montāža atpakaļ</t>
  </si>
  <si>
    <t>LIEVEŅU IZBŪVE</t>
  </si>
  <si>
    <t>Betona lieveņi (asis C-D, E-F, F-G)</t>
  </si>
  <si>
    <t>4.2</t>
  </si>
  <si>
    <t>4.3</t>
  </si>
  <si>
    <t>4.4</t>
  </si>
  <si>
    <t>4.5</t>
  </si>
  <si>
    <t>VĒSTURISKĀ FASĀDE ĀS-1</t>
  </si>
  <si>
    <t>Sastatņu montāža, sieta ierīkošana, demontāža, noma, t.sk. sastatņu izvietojuma saskaņošana un maksa par trotuāra nomu</t>
  </si>
  <si>
    <t>Logu un durvju nosegšana ar plēvi, izmantojot UV noturīgu līmlentu</t>
  </si>
  <si>
    <t>Fasādes A-F kreisās puses rizalīta loga ailes atjaunošana vēsturiskajā izskatā (analogi labās puses rizalīta loga ailei)</t>
  </si>
  <si>
    <t xml:space="preserve">Skārda palodžu montāža, PURAL pārklājums </t>
  </si>
  <si>
    <t>Profilēta granīta pakāpiena uzstādīšana pie galvenās ieejas</t>
  </si>
  <si>
    <t>PĒCKARA ĒKA ĀS-2</t>
  </si>
  <si>
    <t>Perforēta cokola profila montāža</t>
  </si>
  <si>
    <t>Pamatu ĀS-3 siltināšana</t>
  </si>
  <si>
    <t>Pamatu atrakšana</t>
  </si>
  <si>
    <t>Pamatu siltinājuma apdare virszemes daļā ar Cetris Basic plāksnēm 8mm pielīmējot</t>
  </si>
  <si>
    <t>Pamatu apmale M1</t>
  </si>
  <si>
    <t>Šķembu fr.20-40mm, 140mm piebēršana, blietēšana</t>
  </si>
  <si>
    <t>Ietves apmales uzstādīšana cokola apmalei</t>
  </si>
  <si>
    <t>Betona bruģis Prizma 6</t>
  </si>
  <si>
    <t xml:space="preserve">Savietotā jumta siltināšana </t>
  </si>
  <si>
    <t xml:space="preserve">Jumta plakņu sagatavošana siltināšanai </t>
  </si>
  <si>
    <t>Tvaika izolācijas ieklāšana</t>
  </si>
  <si>
    <t>Slīpumu veidojošā slāņa izbūve no keramzīta</t>
  </si>
  <si>
    <t>Siltumizolācijas montāža un dībeļošana</t>
  </si>
  <si>
    <t>Ruļļmateriālu uzkausēšana uz siltumizolācijas divos slāņos, apakšklājs EPP 3,5km/m2, virsklājs EKP 4,5kg/m2, t.sk. gāze seguma kausēšanai</t>
  </si>
  <si>
    <t>Jumta iekšējās noteksistēmas piltuvju montāža ar sietiņiem</t>
  </si>
  <si>
    <t>Pieslēguma sienām un parapetiem izveidošana</t>
  </si>
  <si>
    <t>Parapeta piemūrējums ar Fibo 3MPa blokiem</t>
  </si>
  <si>
    <t>Koka brusu 75x50 stiprināšana pie fibo bloku mūra, ruberoīda starplika</t>
  </si>
  <si>
    <t>Siltumizolācijas 40mm montāža parapetam no augšas un dībeļošana</t>
  </si>
  <si>
    <t>Siltumizolācijas stūra 100x100 montāža gar parapetu un sienām</t>
  </si>
  <si>
    <t>Parapeta pamatnes 15mm montāža pieskrūvējot</t>
  </si>
  <si>
    <t>Parapeta skārdu montāža</t>
  </si>
  <si>
    <t xml:space="preserve">Lāseņu un cituskārda elementu montāža </t>
  </si>
  <si>
    <t>Bēniņu grīdas siltināšana vēsturiskajai ēkai</t>
  </si>
  <si>
    <t>Tvaika izolācijas ieklāšana uz bēniņu grīdas</t>
  </si>
  <si>
    <t>Bēniņu laipu montāža</t>
  </si>
  <si>
    <t>Siltumizolācijas iestrāde bēniņu grīdā 400mm biezumā</t>
  </si>
  <si>
    <t>JUMTU UN JUMTIŅU IZBŪVE</t>
  </si>
  <si>
    <t>Jumta konstrukcijas remonts un seguma nomaiņa vēsturiskajai ēkai</t>
  </si>
  <si>
    <t xml:space="preserve">Bojāto jumta konstrukciju nomaiņa </t>
  </si>
  <si>
    <t>Kondensāta plēves un garenlatojuma montāža</t>
  </si>
  <si>
    <t xml:space="preserve">Kondensāta plēve </t>
  </si>
  <si>
    <t>Impregnēts kokmateriāls latojumam</t>
  </si>
  <si>
    <t>Naglas</t>
  </si>
  <si>
    <t>Šķērslatojuma izbūve</t>
  </si>
  <si>
    <t>Naglas vai skrūves</t>
  </si>
  <si>
    <t>Jumta seguma nomaiņa vēsturiskajai ēkai</t>
  </si>
  <si>
    <t>1.10</t>
  </si>
  <si>
    <t>Autentisks skārda lokšņu segums tradicionālā ieklājuma tehnikā ar tradicionālo locījumu (Rukki PURAL vai analogs, RR22)</t>
  </si>
  <si>
    <t>1.11</t>
  </si>
  <si>
    <t>Stiprinājumi jumta segumam</t>
  </si>
  <si>
    <t>Skārda lāseņi un vējmalas</t>
  </si>
  <si>
    <t>1.13</t>
  </si>
  <si>
    <t>Skarda pieslēgumi un izvadi virs  jumta seguma</t>
  </si>
  <si>
    <t>1.14</t>
  </si>
  <si>
    <t>Jumta lūka</t>
  </si>
  <si>
    <t>1.15</t>
  </si>
  <si>
    <t xml:space="preserve">Palīgmateriāli   </t>
  </si>
  <si>
    <t>1.16</t>
  </si>
  <si>
    <t>Siltumizolācijas montāža</t>
  </si>
  <si>
    <t>Tvaika izolācijas montāža</t>
  </si>
  <si>
    <t>Palīgmateriāli un stiprinājumi</t>
  </si>
  <si>
    <t>Iekārto ģipškartona griestu montāža</t>
  </si>
  <si>
    <t xml:space="preserve">Skārda jumtiņu izbūve </t>
  </si>
  <si>
    <t>Skārda jumtiņu izbūve</t>
  </si>
  <si>
    <t>KARSTAIS ŪDENSVADS</t>
  </si>
  <si>
    <t>Termostatiskais cirkulācijas vārsts kārstā ūdens sistēmām d15</t>
  </si>
  <si>
    <t>PPR kompensācijas cilpa dn20</t>
  </si>
  <si>
    <t>Lodveida ventīlis d25</t>
  </si>
  <si>
    <t xml:space="preserve">Komunikāciju ailu kalšana sienā 100x200 (dziļums x platums) cauruļvadu izvietošanai </t>
  </si>
  <si>
    <t>VENTILĀCIJA</t>
  </si>
  <si>
    <t>Ventagregāta elektroinstalācija ~1; 230V; 50Hz; 0,8kW</t>
  </si>
  <si>
    <t>"Halton" pieplūdes vārsts ULA/N-125</t>
  </si>
  <si>
    <t>"Halton" pieplūdes vārsts ULA/N-200</t>
  </si>
  <si>
    <t>RA-N termostatiskā vārsta galva</t>
  </si>
  <si>
    <t>Integrētais termostatiskais vārsts "PURMO" RO</t>
  </si>
  <si>
    <t>Integrētā termostatiskā vārsta galva</t>
  </si>
  <si>
    <t>Radiatoru pieslēguma H veida dubultbloks</t>
  </si>
  <si>
    <t>Siltummezgls (skatīt SM)</t>
  </si>
  <si>
    <t>ELEKTROAPGĀDE UN APGAISMOJUMS</t>
  </si>
  <si>
    <t>Gaismeklis HAVELLSSYLVANIA 0047460 PanelLED</t>
  </si>
  <si>
    <t>Gaismeklis FEILOSYLVANIA 3033942 Insaver HO Topper LED</t>
  </si>
  <si>
    <t>Gaismeklis Sylvania 3079109 Clio 430 LED</t>
  </si>
  <si>
    <t>Gaismeklis FeiloSYLVANIA 0045171 SYLBATTEN LED2</t>
  </si>
  <si>
    <t>Gaismeklis FeiloSYLVANIA 0045179 SYLBATTEN LED5.5</t>
  </si>
  <si>
    <t>Piekarams gaismeklis Nordlux Cafe 20</t>
  </si>
  <si>
    <t>LED akcenta gaismeklis</t>
  </si>
  <si>
    <t>LED panelis ID3636</t>
  </si>
  <si>
    <t>LED sienas gaismeklis</t>
  </si>
  <si>
    <t>LED lenta</t>
  </si>
  <si>
    <t>Ailu izkalšana mūra sienās</t>
  </si>
  <si>
    <t xml:space="preserve">Esošo piekārto griestu  demontāža </t>
  </si>
  <si>
    <t>Asfaltbetona seguma demontāža t.sk. apmales</t>
  </si>
  <si>
    <t>Ietvju betona plākšņu demontāža t.sk. apmales</t>
  </si>
  <si>
    <t>Iekštelpu atbrīvošana no esošajām mēbelēm un mantām, tās īslaicīgi izvietojot citās telpās un novietošana atpakaļ pēc remonta darbu pabeigšanas</t>
  </si>
  <si>
    <t>Traucējošo teritorijas elementu (smilšukastes utml.) demontāža un montāža atpakaļ pēc darbu pabeigšanas</t>
  </si>
  <si>
    <t xml:space="preserve">Esošo grīdu segumu un koka grīdu konstrukciju demontāža pēckara ēkā </t>
  </si>
  <si>
    <t>Metāla loga restes demontāža vēsturiskās ēkas pagalma fasādē</t>
  </si>
  <si>
    <t>STARPSIENU IZBŪVE</t>
  </si>
  <si>
    <t>FIBO BLOKU STARPSIENU S - 2, S-3 IZBŪVE PAGRABSTĀVĀ</t>
  </si>
  <si>
    <t>Fibo 3MPa, b=150mm, stiegrotas mūra sienas</t>
  </si>
  <si>
    <t xml:space="preserve">PĀRSEDŽU MONTĀŽA 1.STĀVĀ </t>
  </si>
  <si>
    <t>PĀRSEDŽU MONTĀŽA 2.STĀVĀ</t>
  </si>
  <si>
    <t>DAŽĀDI DARBI</t>
  </si>
  <si>
    <t xml:space="preserve">Esošo ailu aizmūrēšana ar fibo 3MPa blokiem, apmešana ar cementa javu </t>
  </si>
  <si>
    <t>Aizmūrēto ailu apmešana ar cementa javu</t>
  </si>
  <si>
    <t>LIFTA ŠAHTAS SIENU IZBŪVE</t>
  </si>
  <si>
    <t>Ibūvēto sienu armēšana ar līmēšanas - armēšanas javu</t>
  </si>
  <si>
    <t xml:space="preserve">GRĪDAS AR LINOLEJA SEGUMU, G-1 </t>
  </si>
  <si>
    <t>Izlīdzinošā kārta vidēji 30mm</t>
  </si>
  <si>
    <t>GRĪDAS FLĪŽU SEGUMU, G-4</t>
  </si>
  <si>
    <t>Glazēta akmens masas grīdas flīze Rako Rock 298x298 vai ekvivalents, nodilumizturība PIE 5, biezums 8mm, virsma: mat, R10/A, t.sk. grīdlīstes no flīzēm, kur netiek flīzētas sienas.</t>
  </si>
  <si>
    <t>GRĪDAS G-8</t>
  </si>
  <si>
    <t>GRĪDAS G-9</t>
  </si>
  <si>
    <t>GRĪDAS G-10</t>
  </si>
  <si>
    <t>GRĪDAS G-12</t>
  </si>
  <si>
    <t>Heterogēns PVH grīdas segums Tarkett Ruby 70, biezums 2,0mm, 34/43 klase, pretslīde R10, vai ekvivalents,  t.sk. PVC grīdlīstes.</t>
  </si>
  <si>
    <t>GRĪDAS G-13</t>
  </si>
  <si>
    <t>GRĪDAS G-17</t>
  </si>
  <si>
    <t>D6, EI30, 1000x2100mm, koka,  montāžas materiāli, durvju pievilcējs.</t>
  </si>
  <si>
    <t>D7, 1000x2100mm, koka ar stiklojumu</t>
  </si>
  <si>
    <t>D8, 1000x2100mm, koka</t>
  </si>
  <si>
    <t>D9, 800x2100mm, koka</t>
  </si>
  <si>
    <t>D10, 1500x2100mm, koka ar stiklojumu</t>
  </si>
  <si>
    <t>D11, 2640x3420mm, PVC rāmis, bīdāma vērtne, stikla pakete 4LowE/12Ar/4/12Ar/4LowE, Thermix, montāžas materiāli, durvju pievilcējs.</t>
  </si>
  <si>
    <t>INVALĪDU PACĒLĀJA ŠAHTAS UN VĒJTVERA PAMATU IZBŪVE</t>
  </si>
  <si>
    <t>INVALĪDU PACĒLĀJA ŠAHTAS UN VĒJTVERA PAMATU IZBŪVE ASĪS 3-5 un D-F</t>
  </si>
  <si>
    <t>IEKŠĒJIE APDARES DARBI</t>
  </si>
  <si>
    <t>IEKŠSIENU APDARE</t>
  </si>
  <si>
    <t>Sienu apdares atjaunošana, notīrītas, sagatavotas, gruntētas, špaktelētas, durvju ailēs izlīdzinātas pēc līmeņa, krāsotas atbilstoši apdares tabulai sienas</t>
  </si>
  <si>
    <t>Sienu apmetuma izveide pēc līmeņa flīzējamām sienām</t>
  </si>
  <si>
    <t>Keramiskās sienas flīzes, Rako Object color one vai ekvivalents, 198x598, h - atbilstoši apdares darbu tabulai un sienu notinumiem.</t>
  </si>
  <si>
    <t>Keramiskās sienas flīzes, Rako Serie easy vai ekvivalents, 198x198, h - atbilstoši apdares darbu tabulai un sienu notinumiem.</t>
  </si>
  <si>
    <t>GRIESTU APDARE</t>
  </si>
  <si>
    <t>Betona paneļu griestu apdares atjaunošana, notīrīti, sagatavoti, gruntdēti, krāsoti</t>
  </si>
  <si>
    <t>DAŽĀDI DARBI T.SK. TERITORIJAS LABIEKĀRTOŠANA</t>
  </si>
  <si>
    <t>Teritorijas labiekārtojums (skatīt ĢP-1)</t>
  </si>
  <si>
    <t>Šķembu fr.8-20mm, 140mm piebēršana, blietēšana</t>
  </si>
  <si>
    <t>Invalīdu pacēlāja piegāde un uzstādīšana no grunts līmeņa uz 1. un uz 2. stāvu, šahtas ārējie izmēri 1250x1560, Kone Motala 2000 vai ekvivalenta uzstādīšana ar metāla paneļu šahtas konstrukciju, metāla šahtas durvis ar stiklu, celtspēja 500kg/ 5 personas, nominālā jauda 0,55 kw.</t>
  </si>
  <si>
    <t xml:space="preserve">LIFTA ŠAHTAS JUMTA IZBŪVE </t>
  </si>
  <si>
    <t>AUKSTAIS ŪDENSVADS UN SADZĪVES NOTEKŪDEŅU KANALIZĀCIJA</t>
  </si>
  <si>
    <t>Ū1, ŪDENSAPGĀDES TĪKLI</t>
  </si>
  <si>
    <t>Izolācija AC polietilēna 54x9mm</t>
  </si>
  <si>
    <t>Cauruļu stiprin. skava ar izolāc. 3/8'' 51-56mm Skrūve cauruļu stiprinājumam M8x180mm, dībelis betonam</t>
  </si>
  <si>
    <t>Sadzīves kanalizācija K1</t>
  </si>
  <si>
    <t>Sūknētava Sololift 2(Grundfos vai ekvivalents)</t>
  </si>
  <si>
    <t xml:space="preserve">PVC sadzīves kanalizācijas caurule dn110 </t>
  </si>
  <si>
    <t>PVC sadzīves kanalizācijas caurule dn75</t>
  </si>
  <si>
    <t>PVC sadzīves kanalizācijas caurule dn50</t>
  </si>
  <si>
    <t>PVC spiedvads dn50</t>
  </si>
  <si>
    <t>Revīzijas lūka dn75</t>
  </si>
  <si>
    <t>Ventilācijas jumtiņš DN75</t>
  </si>
  <si>
    <t>Līkums 45°/dn110</t>
  </si>
  <si>
    <t>Līkums 45°/dn75</t>
  </si>
  <si>
    <t>Līkums 45°/dn50</t>
  </si>
  <si>
    <t>Pāreja dn110/75</t>
  </si>
  <si>
    <t>Pāreja dn110/50</t>
  </si>
  <si>
    <t>Pāreja dn50/75</t>
  </si>
  <si>
    <t>Cauruļu stiprin. skava bez izolāc.4" 74-79mm. Skrūve cauruļu stiprinājumam M8x80mm, dībelis betonam</t>
  </si>
  <si>
    <t>Cauruļu stiprin. skava bez izolāc.4" 53-58mm. Skrūve cauruļu stiprinājumam M8x80mm, dībelis betonam</t>
  </si>
  <si>
    <t>Ugunsdroša manžete dn75</t>
  </si>
  <si>
    <t>SANTEHNISKĀS IEKĀRTAS</t>
  </si>
  <si>
    <t>Pods  ar skalojamo kasti, cieto vāku, noslēgventīlis</t>
  </si>
  <si>
    <t>Slēdži/rozetes</t>
  </si>
  <si>
    <t>Baktericīdā sienas lampa 60W, NBVE 60NL</t>
  </si>
  <si>
    <t>Baktericīdā sienas lampa 110W, NBVE 110NL</t>
  </si>
  <si>
    <t>Stieples turētājs uz skārda jumta 5202213 133/NB</t>
  </si>
  <si>
    <t>Notekas apskava OBO 301V</t>
  </si>
  <si>
    <t>UAS SISTĒMA</t>
  </si>
  <si>
    <t>TELEKOMUNIKĀCIJU UN DATORU TĪKLI</t>
  </si>
  <si>
    <t>19'' skapis, 22U</t>
  </si>
  <si>
    <t>19" skapja komutācijas panelis 48portu CAT5 FTP, 2u</t>
  </si>
  <si>
    <t>CCTV SISTĒMA</t>
  </si>
  <si>
    <t>6TB cietais disks videoserverim</t>
  </si>
  <si>
    <t>Sienas kronšteins AM-218</t>
  </si>
  <si>
    <t>Datu kabelis LSZH UTP4x2x0.5 CAT5E</t>
  </si>
  <si>
    <t>APSARDZES SIGNALIZĀCIJAS SISTĒMA</t>
  </si>
  <si>
    <t>Kabelis J-Y (St) Y 4x0,22</t>
  </si>
  <si>
    <t>SADZĪVES KANALIZĀCIJA K1</t>
  </si>
  <si>
    <t>Dz/b grodu aka dn 1000 ar pamata plātni, H=1.5m, pārseguma plātni, ķeta vāku, Noklāt ar dubulto hidroizolāciju</t>
  </si>
  <si>
    <t>Pievienojums pie esošas kanalizācijas skatakas Brēmenes ielā</t>
  </si>
  <si>
    <t>Uponor (vai ekvivalents) lietus ūdeņu savācējs dn110</t>
  </si>
  <si>
    <t>PP gofrēta dubultsienu kanalizācijas caurule dn315, T8 klase</t>
  </si>
  <si>
    <t>Skaloti oļi 20-50mm</t>
  </si>
  <si>
    <t>Ģeotekstils 2 slāņos</t>
  </si>
  <si>
    <t>Skalota smilts</t>
  </si>
  <si>
    <t xml:space="preserve">Zemes darbi </t>
  </si>
  <si>
    <t>m³</t>
  </si>
  <si>
    <t>TEHNOLOĢISKĀ DAĻA</t>
  </si>
  <si>
    <t>VIRTUVES IEKĀRTAS</t>
  </si>
  <si>
    <t>PRODUKTU PIEŅEMŠANAS/ UZKOPŠANAS INVENTĀRA UZGLABĀŠANAS UN TARAS NOVIETNES ZONA</t>
  </si>
  <si>
    <t>VIRTUVES INVENTĀRA MAZGĀŠANAS ZONA</t>
  </si>
  <si>
    <t>DĀRZEŅU PIRMAPSTRĀDES ZONA</t>
  </si>
  <si>
    <t>DĀRZEŅU PĒCAPSTRĀDES ZONA</t>
  </si>
  <si>
    <t>KARSTO ĒDIENU PAGATAVOŠANAS ZONA</t>
  </si>
  <si>
    <t>GAĻAS/ZIVS PIRMAPSTRĀDES ZONA</t>
  </si>
  <si>
    <t>ĒDIENU IZDALES ZONA</t>
  </si>
  <si>
    <t>PRODUKTU NOLIKTAVA</t>
  </si>
  <si>
    <t>DARBINIEKU ĢERBTUVE</t>
  </si>
  <si>
    <t>Objekta nosaukums: Daugavpils 2. speciālās pirmskolas izglītības iestādes ēkas energoefektivitātes paaugstināšana, vides pieejamības prasību nodrošināšana</t>
  </si>
  <si>
    <t>Tērauda paneļu radiators "PURMO Compact" C11-300-600 ar atgaisotāju un korķi</t>
  </si>
  <si>
    <t>Tērauda paneļu radiators "PURMO Compact" C11-300-900 ar atgaisotāju un korķi</t>
  </si>
  <si>
    <t>Tērauda paneļu radiators "PURMO Compact" C11-300-1000 ar atgaisotāju un korķi</t>
  </si>
  <si>
    <t>Tērauda paneļu radiators "PURMO Compact" C11-400-900 ar atgaisotāju un korķi</t>
  </si>
  <si>
    <t>Tērauda paneļu radiators "PURMO Compact" C11-400-1000 ar atgaisotāju un korķi</t>
  </si>
  <si>
    <t>Tērauda paneļu radiators "PURMO Compact" C11-500-1000 ar atgaisotāju un korķi</t>
  </si>
  <si>
    <t>Tērauda paneļu radiators "PURMO Compact" C22-400-800 ar atgaisotāju un korķi</t>
  </si>
  <si>
    <t>Tērauda paneļu radiators "PURMO Compact" C22-500-700 ar atgaisotāju un korķi</t>
  </si>
  <si>
    <t>Tērauda paneļu radiators "PURMO Compact" C22-500-800 ar atgaisotāju un korķi</t>
  </si>
  <si>
    <t>Tērauda paneļu radiators "PURMO Compact" C22-500-1000 ar atgaisotāju un korķi</t>
  </si>
  <si>
    <t>Tērauda paneļu radiators "PURMO Compact" C22-500-1200 ar atgaisotāju un korķi</t>
  </si>
  <si>
    <t>Tērauda paneļi radiators "PURMO Ventil Compact" CV22-300-800 ar atgaisotāju un korķi</t>
  </si>
  <si>
    <t>Tērauda paneļi radiators "PURMO Ventil Compact" CV22-300-900 ar atgaisotāju un korķi</t>
  </si>
  <si>
    <t>Tērauda paneļi radiators "PURMO Ventil Compact" CV22-300-1200 ar atgaisotāju un korķi</t>
  </si>
  <si>
    <t>Tērauda paneļi radiators "PURMO Ventil Compact" CV22-400-1000 ar atgaisotāju un korķi</t>
  </si>
  <si>
    <t>Tērauda paneļi radiators "PURMO Ventil Compact" CV22-400-1200 ar atgaisotāju un korķi</t>
  </si>
  <si>
    <t>Tērauda paneļi radiators "PURMO Ventil Compact" CV22-400-1400 ar atgaisotāju un korķi</t>
  </si>
  <si>
    <t>Mērv.</t>
  </si>
  <si>
    <t>1.17</t>
  </si>
  <si>
    <t>1.18</t>
  </si>
  <si>
    <t>1.19</t>
  </si>
  <si>
    <t>1.20</t>
  </si>
  <si>
    <t>1.21</t>
  </si>
  <si>
    <t>1.22</t>
  </si>
  <si>
    <t>2.9</t>
  </si>
  <si>
    <t>2.10</t>
  </si>
  <si>
    <t>2.11</t>
  </si>
  <si>
    <t>2.12</t>
  </si>
  <si>
    <t>2.13</t>
  </si>
  <si>
    <t>2.14</t>
  </si>
  <si>
    <t>2.15</t>
  </si>
  <si>
    <t>2.16</t>
  </si>
  <si>
    <t>2.17</t>
  </si>
  <si>
    <t>2.18</t>
  </si>
  <si>
    <t>2.19</t>
  </si>
  <si>
    <t>2.20</t>
  </si>
  <si>
    <t>2.21</t>
  </si>
  <si>
    <t>2.22</t>
  </si>
  <si>
    <t xml:space="preserve">VĒJTVERA PAMATU, KĀPŅU UN PANDUSA P1 IZBŪVE ASĪS 2-3 </t>
  </si>
  <si>
    <t>Pandusa P1 izbūve (BK-5)</t>
  </si>
  <si>
    <t>Betons C15/20</t>
  </si>
  <si>
    <t>KvC-1; S235, 40x40x3</t>
  </si>
  <si>
    <t>Kvc-2, S235, 30x30x3</t>
  </si>
  <si>
    <t>TvC-1; S235, 60x40x3</t>
  </si>
  <si>
    <t>TvC-2; S235, 40x20x2</t>
  </si>
  <si>
    <t>ApC-1, S235, d=50mm</t>
  </si>
  <si>
    <t>KvC3; S235, 100x100x4</t>
  </si>
  <si>
    <t>L-2; S235, 60x60x2</t>
  </si>
  <si>
    <t>CS-1; S235, Acs 18x55</t>
  </si>
  <si>
    <t>Stiprinājuma plāksne; S235; 300x300x10</t>
  </si>
  <si>
    <t>Enkurskrūve ar paplāksni d=8mm</t>
  </si>
  <si>
    <t>Vējtvera (telpa Nr. 37) pamatu izbūve (BK-6; BK-7)</t>
  </si>
  <si>
    <t>Armatūras siets 200/200/10/10</t>
  </si>
  <si>
    <t>Distancers d=8mm</t>
  </si>
  <si>
    <t>Stiegras pakāpieniem d=10mm</t>
  </si>
  <si>
    <t xml:space="preserve">VĒJTVERA PAMATU, KĀPŅU UN PANDUSA P2 IZBŪVE ASĪS F-I </t>
  </si>
  <si>
    <t>Pandusa P2 izbūve (BK-9)</t>
  </si>
  <si>
    <t>CS-1, Acs 18x55</t>
  </si>
  <si>
    <t>Vējtvera (telpa Nr. 38) pamatu izbūve (BK-10; BK-11)</t>
  </si>
  <si>
    <t>Betona pamatu izbūve (skat. BK-12)</t>
  </si>
  <si>
    <t>Aptveres d=6mm</t>
  </si>
  <si>
    <t>Enkurskrūves d=10mm</t>
  </si>
  <si>
    <t>Stiegrojums d=10mm</t>
  </si>
  <si>
    <t>1.23</t>
  </si>
  <si>
    <t>1.24</t>
  </si>
  <si>
    <t>1.25</t>
  </si>
  <si>
    <t>3.4</t>
  </si>
  <si>
    <t>3.5</t>
  </si>
  <si>
    <t>3.6</t>
  </si>
  <si>
    <t>4.6</t>
  </si>
  <si>
    <t>4.7</t>
  </si>
  <si>
    <t>4.8</t>
  </si>
  <si>
    <t>4.9</t>
  </si>
  <si>
    <t>4.10</t>
  </si>
  <si>
    <t>4.11</t>
  </si>
  <si>
    <t>4.12</t>
  </si>
  <si>
    <t>4.13</t>
  </si>
  <si>
    <t>4.14</t>
  </si>
  <si>
    <t>4.15</t>
  </si>
  <si>
    <t>4.16</t>
  </si>
  <si>
    <t>5.2</t>
  </si>
  <si>
    <t>5.3</t>
  </si>
  <si>
    <t>2.23</t>
  </si>
  <si>
    <t>2.24</t>
  </si>
  <si>
    <t>2.25</t>
  </si>
  <si>
    <t>2.26</t>
  </si>
  <si>
    <t>2.27</t>
  </si>
  <si>
    <t>2.28</t>
  </si>
  <si>
    <t>Jumtiņu izbūve vējtverem</t>
  </si>
  <si>
    <t>Vējtvera konstrukcijas izbūve telpa Nr.37 (BK-6; BK-7)</t>
  </si>
  <si>
    <t>Kokmateriāls C24 klase</t>
  </si>
  <si>
    <t>Enkurskrūve M10, d=10mm</t>
  </si>
  <si>
    <t>Balsta kurpe</t>
  </si>
  <si>
    <t>Koka skrūves, 6x70</t>
  </si>
  <si>
    <t>Kolonna, S235, 120x120x2600</t>
  </si>
  <si>
    <t>Regul. Balsta kurpe</t>
  </si>
  <si>
    <t>Bultskrūves M10, d=10mm</t>
  </si>
  <si>
    <t>Metāla plāksne, S235, 120x120x4</t>
  </si>
  <si>
    <t>Bultskrūves M12, d=12mm</t>
  </si>
  <si>
    <t>Metāla plāksne, S235, 200x200x10</t>
  </si>
  <si>
    <t>Vējtvera konstrukcijas izbūve telpa Nr.38 (BK-10; BK-11)</t>
  </si>
  <si>
    <t>Kondensāta izolācijas montāža vējtveriem</t>
  </si>
  <si>
    <t xml:space="preserve">gb </t>
  </si>
  <si>
    <t>Ventilācijas sistēma PN-1</t>
  </si>
  <si>
    <t>Ventilācijas iekārta "P.Lemmens" HRglobal 4000 ar apgriezienu regulētāju, sildīšanas sekciju, un automātikas bloku. Rekuperācija=92%, Lp=4005m3/h, Ln=3980m3/h, P=300Pa, m=570kg, Qsild=9,1kW</t>
  </si>
  <si>
    <t>Gaisa vadā uzstādāms temperatūras devējs pieplūdes gaisa temperatūras kontolei</t>
  </si>
  <si>
    <t>Ventagregāta elektroinstalācija ~3; 400V; 50Hz; 3,3kW</t>
  </si>
  <si>
    <t>Trokšņu slāpētājs d100 L=0,6m</t>
  </si>
  <si>
    <t>Trokšņu slāpētājs d125 L=0,6m</t>
  </si>
  <si>
    <t>Trokšņu slāpētājs d160 L=0,6m</t>
  </si>
  <si>
    <t>Trokšņu slāpētājs d200 L=0,6m</t>
  </si>
  <si>
    <t>Trokšņu slāpētājs d200 L=1,0m</t>
  </si>
  <si>
    <t>Trokšņu slāpētājs d250 L=1,0m</t>
  </si>
  <si>
    <t>Trokšņu slāpētājs d630 L=1,5m</t>
  </si>
  <si>
    <t>"Lindab" pieplūdes/nosūces difuzors LKP-160 ar sadales kārbu MBB-160-160</t>
  </si>
  <si>
    <t>"Lindab" pieplūdes/nosūces difuzors LKP-200 ar sadales kārbu MBB-200-200</t>
  </si>
  <si>
    <t>Ventilācijas reste "Halton" ALU-400-200</t>
  </si>
  <si>
    <t>Skārda apvalks</t>
  </si>
  <si>
    <t>Izolēšanas palīgmateriāli</t>
  </si>
  <si>
    <t>Ventilācijas sistēma PN-2</t>
  </si>
  <si>
    <t>Ventilācijas iekārta "P.Lemmens" HRglobal 1200 ar apgriezienu regulētāju, sildīšanas sekciju, un automātikas bloku. Rekuperācija=89,4%, Lp=1105m3/h, Ln=1080m3/h, P=200Pa, m=290kg, Qsild=3,05kW</t>
  </si>
  <si>
    <t>Trokšņu slāpētājs d160 L=1,0m</t>
  </si>
  <si>
    <t>Trokšņu slāpētājs d200 L=1,2m</t>
  </si>
  <si>
    <t>Trokšņu slāpētājs d315 L=1,0m</t>
  </si>
  <si>
    <t>"Lindab" pieplūdes/nosūces difuzors LKP-250 ar sadales kārbu MBB-250-250</t>
  </si>
  <si>
    <t>Āra gaisa ieņemšanas ventilācijas reste RIS-E-800x300</t>
  </si>
  <si>
    <t>Vispārēja ventilācija</t>
  </si>
  <si>
    <t>Durvīs montējama gaisa pārplūdes reste "Halton"                   TVC/OF-200-100</t>
  </si>
  <si>
    <t>Durvīs montējama gaisa pārplūdes reste "Halton"                   TVC/OF-300-150</t>
  </si>
  <si>
    <t>Gaisa pārplūdes vārsts "Systemair" OVX-300</t>
  </si>
  <si>
    <t>Gaisa pārplūdes vārsts "Systemair" OVX-850</t>
  </si>
  <si>
    <t>Apkures/siltumapgādes sistēma T11/T12</t>
  </si>
  <si>
    <t>Tērauda paneļu radiators "PURMO Compact" C22-500-1100 ar atgaisotāju un korķi</t>
  </si>
  <si>
    <t>Tērauda paneļi radiators "PURMO Ventil Compact" CV11-300-600 ar atgaisotāju un korķi</t>
  </si>
  <si>
    <t>Tērauda paneļi radiators "PURMO Ventil Compact" CV11-300-800 ar atgaisotāju un korķi</t>
  </si>
  <si>
    <t>Tērauda paneļi radiators "PURMO Ventil Compact" CV11-300-1000 ar atgaisotāju un korķi</t>
  </si>
  <si>
    <t>Tērauda paneļi radiators "PURMO Ventil Compact" CV11-300-1100 ar atgaisotāju un korķi</t>
  </si>
  <si>
    <t>Tērauda paneļi radiators "PURMO Ventil Compact" CV22-300-700 ar atgaisotāju un korķi</t>
  </si>
  <si>
    <t>Tērauda paneļi radiators "PURMO Ventil Compact"   CV22-300-1000 ar atgaisotāju un korķi</t>
  </si>
  <si>
    <t>Tērauda paneļi radiators "PURMO Ventil Compact" CV22-300-1100 ar atgaisotāju un korķi</t>
  </si>
  <si>
    <t>Tērauda paneļi radiators "PURMO Ventil Compact" CV22-500-1200 ar atgaisotāju un korķi</t>
  </si>
  <si>
    <t>RA-N un RA-U termostatiskā vārsta galva</t>
  </si>
  <si>
    <t>PVC apvalks</t>
  </si>
  <si>
    <t>Sistēmas skalošana, uzpildīšana, balansēšana</t>
  </si>
  <si>
    <t>Apkures/siltumapgādes sistēma T21/T22</t>
  </si>
  <si>
    <t>Tērauda paneļu radiators "PURMO Compact" C11-300-700 ar atgaisotāju un korķi</t>
  </si>
  <si>
    <t>Tērauda paneļu radiators "PURMO Compact" C11-400-800 ar atgaisotāju un korķi</t>
  </si>
  <si>
    <t>Tērauda paneļu radiators "PURMO Compact" C11-500-500 ar atgaisotāju un korķi</t>
  </si>
  <si>
    <t>Tērauda paneļu radiators "PURMO Compact" C22-400-1000 ar atgaisotāju un korķi</t>
  </si>
  <si>
    <t>Apkures/siltumapgādes sistēma T31/T32</t>
  </si>
  <si>
    <t>Tērauda paneļu radiators "PURMO Compact" C11-500-800 ar atgaisotāju un korķi</t>
  </si>
  <si>
    <t>Tērauda paneļu radiators "PURMO Compact" C22-300-700 ar atgaisotāju un korķi</t>
  </si>
  <si>
    <t>Tērauda paneļu radiators "PURMO Compact" C22-500-900 ar atgaisotāju un korķi</t>
  </si>
  <si>
    <t>Apkures/siltumapgādes sistēma T41/T42</t>
  </si>
  <si>
    <t>35% etilēnglikols sistēmas uzpildīšanai</t>
  </si>
  <si>
    <t>L</t>
  </si>
  <si>
    <t>Ventilācijas apkures šunta Nr.1 apsaiste</t>
  </si>
  <si>
    <t>Cirkulācijas sūknis q=0,40m3/h; P=20kPa</t>
  </si>
  <si>
    <t>Trīsgaitas vārsts ar piedziņu                                       DN15; kvs=1,00</t>
  </si>
  <si>
    <t>Termometrs 0-90oC</t>
  </si>
  <si>
    <t>Manometrs ar ventiļiem</t>
  </si>
  <si>
    <t>Šunta elektroinstalācija ~1; 230V; 50Hz</t>
  </si>
  <si>
    <t>Elektromateriāli</t>
  </si>
  <si>
    <t>Ventilācijas apkures šunta Nr.2 apsaiste</t>
  </si>
  <si>
    <t>Cirkulācijas sūknis q=0,15m3/h; P=20kPa</t>
  </si>
  <si>
    <t>Trīsgaitas vārsts ar piedziņu                                       DN15; kvs=0,40</t>
  </si>
  <si>
    <t>Siltumskaitītājs ar procesoru Multical III un Ultraflow II, Qnom=6,0m3/h ar teperatūras sensoriem, Pn16</t>
  </si>
  <si>
    <t>Karstā ūdens skaitītājs sistēmas papildināšanai DN15, Qnom=1,5m3/h, Tmax=90C</t>
  </si>
  <si>
    <t>Aukstā ūdens skaitītājs Qnom=2,5m3/h</t>
  </si>
  <si>
    <t>Filtrs ar atlokiem DN50, Pn16</t>
  </si>
  <si>
    <t xml:space="preserve">Lodveida ventilis DN40 ar vītnes savienojumu </t>
  </si>
  <si>
    <t xml:space="preserve">Lodveida ventilis DN32 ar vītnes savienojumu </t>
  </si>
  <si>
    <t xml:space="preserve">Lodveida ventilis DN25 ar vītnes savienojumu </t>
  </si>
  <si>
    <t xml:space="preserve">Lodveida ventilis DN20 ar vītnes savienojumu </t>
  </si>
  <si>
    <t xml:space="preserve">Lodveida ventilis DN15 ar vītnes savienojumu </t>
  </si>
  <si>
    <t>Lodveida ventilis DN20 ar noņemamu rokturi</t>
  </si>
  <si>
    <t>Pretvārsts DN32</t>
  </si>
  <si>
    <t>Pretvārsts DN20</t>
  </si>
  <si>
    <t>Pretvārsts DN15</t>
  </si>
  <si>
    <t>Filtrs DN40</t>
  </si>
  <si>
    <t>Filtrs DN32</t>
  </si>
  <si>
    <t>Filtrs DN20</t>
  </si>
  <si>
    <t>Filtrs DN15</t>
  </si>
  <si>
    <t>Drošības vārsts DN15, 4bar</t>
  </si>
  <si>
    <t>Drošības vārsts DN15, 6bar</t>
  </si>
  <si>
    <t>Drošības vārsts DN15, 10bar</t>
  </si>
  <si>
    <t>Elektrometināmā tērauda caurule 60.3x2.9</t>
  </si>
  <si>
    <t>Elektrometināmā tērauda caurule 48.3x2.9</t>
  </si>
  <si>
    <t>Elektrometināmā tērauda caurule 42.4x2.6</t>
  </si>
  <si>
    <t>Elektrometināmā tērauda caurule 33.7x2.6</t>
  </si>
  <si>
    <t>Elektrometināmā tērauda caurule 26.9x2.3</t>
  </si>
  <si>
    <t>Elektrometināmā tērauda caurule 21.3x2.0</t>
  </si>
  <si>
    <t>Nerūsējošā tērauda caurule 42.4x2.6</t>
  </si>
  <si>
    <t>Nerūsējošā tērauda caurule 26.9x2.3</t>
  </si>
  <si>
    <t>Cauruļvadu stiprinājumi</t>
  </si>
  <si>
    <t>PVC pārklājums</t>
  </si>
  <si>
    <t>Izlaides ventiļi DN15 tērauda, iemetināmi, Pn16</t>
  </si>
  <si>
    <t>Izlaides ventiļi DN15</t>
  </si>
  <si>
    <t>Rokas pumpis glikola uzpildei</t>
  </si>
  <si>
    <t>Automātiskais atgaisotājs DN15, Pn16</t>
  </si>
  <si>
    <t>Spirta iegremdējamais termometrs 0-120oC</t>
  </si>
  <si>
    <t>Spirta iegremdējamais termometrs 0-160oC</t>
  </si>
  <si>
    <t>Manometrs ar manometra ventiļiem 0-10bar</t>
  </si>
  <si>
    <t>Manometrs ar manometra ventiļiem 0-16bar</t>
  </si>
  <si>
    <t>Siltumnesēja nolaišanas drenāžas bedres izbūve</t>
  </si>
  <si>
    <t>Ventilācijas reste 200x200mm un tās montāža</t>
  </si>
  <si>
    <t>1</t>
  </si>
  <si>
    <t>Koka jumta konstrukcijas izbūve (BK-2; BK-3)</t>
  </si>
  <si>
    <t>2</t>
  </si>
  <si>
    <t>Kokmateriāls C24</t>
  </si>
  <si>
    <t>3</t>
  </si>
  <si>
    <t>Enkurskrūve M10</t>
  </si>
  <si>
    <t>4</t>
  </si>
  <si>
    <t>5</t>
  </si>
  <si>
    <t>Koka skrūves</t>
  </si>
  <si>
    <t>6</t>
  </si>
  <si>
    <t>7</t>
  </si>
  <si>
    <t>8</t>
  </si>
  <si>
    <t>Stikla jumtiņa izbūve vējtverim pie lifta šahtas</t>
  </si>
  <si>
    <t>9</t>
  </si>
  <si>
    <t>10</t>
  </si>
  <si>
    <t>11</t>
  </si>
  <si>
    <t>Uzkausējamā ruberoīda seguma ieklāšana divos slāņos</t>
  </si>
  <si>
    <t xml:space="preserve">Siltumizolācijas montāža vējtveriem </t>
  </si>
  <si>
    <t xml:space="preserve">Tvaika izolācijas montāža vējtveriem </t>
  </si>
  <si>
    <t xml:space="preserve">Iekārto ģipškartona griestu montāža vējtveriem </t>
  </si>
  <si>
    <t>Skārda jumta seguma izbūve vējtveriem</t>
  </si>
  <si>
    <t xml:space="preserve">Karstā ūdens skaitītājs dn20/Q=2.5m3/h kpl.ektā ar saskrūvi. </t>
  </si>
  <si>
    <t>Āra gaisa ieņemšanas kpl.ekts</t>
  </si>
  <si>
    <t>Montāžas kpl.ekts</t>
  </si>
  <si>
    <t>Aukstā ūdens skaitītājs dn20/Q=2.5m3/h kpl.ektā ar saskrūvi</t>
  </si>
  <si>
    <t>Lietus ūdens noteksistēma, stiprinājumi, veidgbali, kniedes, silikons</t>
  </si>
  <si>
    <t>Plastmasas PPR c. ar šķiedrām 20x3.4 un veidgbali</t>
  </si>
  <si>
    <t>Plastmasas PPR c. ar šķiedrām 25x4.2 un veidgbali</t>
  </si>
  <si>
    <t>Plastmasas PPR c. ar šķiedrām 32x5.4 un veidgbali</t>
  </si>
  <si>
    <t>Plastmasas PPR c. ar šķiedrām 40x6.7 un veidgbali</t>
  </si>
  <si>
    <t>Veidgbali</t>
  </si>
  <si>
    <t>Gaisa vadu veidgbali, stiprinājumi un tīrīšanas lūkas</t>
  </si>
  <si>
    <t>Cauruļvadu veidgbali, aizsargčaulas, balsti un stiprinājumi un kompensatori</t>
  </si>
  <si>
    <t>Izolāciju veidgbali, palīgmateriāli</t>
  </si>
  <si>
    <t>Cauruļvadu veidgbali</t>
  </si>
  <si>
    <t>PVC veidgbali</t>
  </si>
  <si>
    <t>Plastmasas PPR c. ar šķiedrām 20x1,9 un veidgbali</t>
  </si>
  <si>
    <t>Plastmasas PPR c. ar šķiedrām 25x2.3 un veidgbali</t>
  </si>
  <si>
    <t>Plastmasas PPR c. ar šķiedrām 32x3.0 un veidgbali</t>
  </si>
  <si>
    <t>Plastmasas PPR c. ar šķiedrām 40x3.7 un veidgbali</t>
  </si>
  <si>
    <t>Plastmasas PPR c. ar šķiedrām 50x4,6 un veidgbali</t>
  </si>
  <si>
    <t>Trejgbals 45°/dn110</t>
  </si>
  <si>
    <t>Trejgbals 45°/dn75</t>
  </si>
  <si>
    <t>Pods  ar skalojamo kasti, cieto vāku, noslēgventīlis cilvēkiem ar kustību traucējumiem, atbalsta rokturi 2.gb.</t>
  </si>
  <si>
    <t>Ēvalds Pēteris Cirsis 11.10.2017</t>
  </si>
  <si>
    <t xml:space="preserve"> (paraksts un atšifrējums)</t>
  </si>
  <si>
    <t xml:space="preserve">                              Sertifikāta Nr. 20-105</t>
  </si>
  <si>
    <t xml:space="preserve">Sastādīja                        </t>
  </si>
  <si>
    <r>
      <t>m</t>
    </r>
    <r>
      <rPr>
        <vertAlign val="superscript"/>
        <sz val="11"/>
        <rFont val="Arial Narrow"/>
        <family val="2"/>
        <charset val="186"/>
      </rPr>
      <t>3</t>
    </r>
  </si>
  <si>
    <r>
      <t>m</t>
    </r>
    <r>
      <rPr>
        <vertAlign val="superscript"/>
        <sz val="11"/>
        <rFont val="Arial Narrow"/>
        <family val="2"/>
        <charset val="186"/>
      </rPr>
      <t>2</t>
    </r>
  </si>
  <si>
    <r>
      <t>m</t>
    </r>
    <r>
      <rPr>
        <vertAlign val="superscript"/>
        <sz val="11"/>
        <rFont val="Arial Narrow"/>
        <family val="2"/>
        <charset val="186"/>
      </rPr>
      <t>2</t>
    </r>
    <r>
      <rPr>
        <sz val="11"/>
        <color indexed="8"/>
        <rFont val="Calibri"/>
        <family val="2"/>
        <charset val="186"/>
      </rPr>
      <t/>
    </r>
  </si>
  <si>
    <t>Krēsls ar atzveltni hromētam kājām  Vega wood chrome, 370x430x860</t>
  </si>
  <si>
    <t>Garderobes skapītis ar 2 sekcijām, izgatavotsno 1 mm bieza tērauda no abām pusēm pārklāts ar pūlverkrāsu. Skapim ir - plaukti un āķi apģērbiem, atsevišķi slēdzama atslēga, regulējamām kājām, ventilācijas atverēm.  GSS-2, 800x490x1800</t>
  </si>
  <si>
    <t>Noliktavas sastatne ar 4 krāsotiem metala plauktiem, regulējamu aukstumu, kravnesība 105kg ar plastmasas pamatnēm 2991; U25000023; 1079; 2192, 1270x500x2000</t>
  </si>
  <si>
    <t>Izturīga plastmasas palete, svara izturība 1000 kg, produktu novietošanai, saliekamas viena virs otras 26671, 800x600x143</t>
  </si>
  <si>
    <t>Svari elektroniskie ar celtspēju līdz 150 kg. Taras noņemšanas funkcija CAS DB-1H,  420x635x765</t>
  </si>
  <si>
    <t>Leduskapis no nerūsējošā tērauda  ārējo un iekšējo apdari  -  500 L, 0/+10 C ar elektronisku temperatūras displeju un ventilātoru, 3 plastificētiem plauktiem, maksimālā temperatūra telpā +43. Ledusskapis slēdzams. Leduskapja izolācijas biezums 75 mm.  A50/1N, 630x715x2085</t>
  </si>
  <si>
    <t>Leduskapis / saldētava    no nerūsējošā tērauda,  ārējo un iekšējo apdari - 350 L,              -2/+8C  un 350 L, -18/-22C ar elektronisku temperatūras displeju un ventilātoru, 4 plastificētiem plauktiem, maksimālā temperatūra telpā +43.  Leduskapis ir slēdzasms. Leduskapja izolācijas biezums 75 mm. A70/2MB, 740x815x2085</t>
  </si>
  <si>
    <t>Rati  metinātas konstrukcijas no nerūsējošā tērauda ar 2 plauktiem CAIMO802R, 800x400x935</t>
  </si>
  <si>
    <t>LKSP moduls ar augstspiediena (HPL) lamināta darba virsmu ar plauktu pa vidu, liekams uz grīdas. Tonis jāsaskaņo ar pasūtītāju KSP, 800x500x800</t>
  </si>
  <si>
    <t>Dubultais plaukts no nerūsējošā tērauda, plauktu augstums regulējas SPL-08/3, 800x300x600</t>
  </si>
  <si>
    <t>LKSP moduls ar augstspiediena (HPL) lamināta darba virsmu ar plauktu pa vidu, liekams uz grīdas. Tonis jāsaskaņo ar pasūtītāju KSP, 1000x500x800</t>
  </si>
  <si>
    <t>Nerūsējošā tērauda paliknis/galds, gaļas maļamās mašīnas novietošanai G-06/7, 600x700x600</t>
  </si>
  <si>
    <t>Dubultais plaukts no nerūsējošā tērauda, plauktu augstums regulējas SPL-05/3, 500x300x600</t>
  </si>
  <si>
    <t>Galds no nerūsējošā tērauda  ar plauktu un bortu GP-10/7B, 1000x700x850</t>
  </si>
  <si>
    <t>Galds no nerūsējošā tērauda ar plauktu un izlietni pa vidu, bortiņu. (sifons/maisītājs) IP-08/7B, 800x700x850</t>
  </si>
  <si>
    <t>Galds no nerūsējošā tērauda  ar plauktu GP-09/5, 900x500x900</t>
  </si>
  <si>
    <t>Galds no nerūsējošā tērauda  ar plauktu GP-10/5, 1000x500x900</t>
  </si>
  <si>
    <t>Rati no nerūsējošā tērauda  ar rokrturi uz četriem riteņiem - divi no kuriem fiksējas, katlu pārvadāšanai GPR-45/45, 450x450x450/900</t>
  </si>
  <si>
    <t>Paliknis konvekcijas krāsnij no nerūsējošā tērauda ar sliedēm G/N paplātēm. HP6, 685x645x800</t>
  </si>
  <si>
    <t>Ūdens mīkstinātājs  ar maināmu kārtridžu,regulējama ūdens caurlaidība filtra galvai 0-70 %. Viens kārtridžs paredzēts uz 2750 l 1013634;102827, 124x123x476</t>
  </si>
  <si>
    <t>Vāks G/N traukiem no nerūsējošā tērauda  7023001, 354x325</t>
  </si>
  <si>
    <t>Gastro trauks 2/3 no nerūsējošā tērauda, perforētie  7123100, 354x325x100</t>
  </si>
  <si>
    <t>Gastro trauks 2/3 no nerūsējošā tērauda  7023100, 354x325x100</t>
  </si>
  <si>
    <t>Gastro trauks 2/3 no nerūsējošā tērauda  7023065, 354x325x65</t>
  </si>
  <si>
    <t>Gastro trauks 2/3 no nerūsējošā tērauda  7023020, 354x325x20</t>
  </si>
  <si>
    <t>Tvaika konvekcijas krāsns 6 GN 2/3 no nerūsējošā tērauda ar boileri. Gluds vadības panelis  ar piktogrammām. Temperatūras režīms 30-300 C, reģenerēšanas sistēma,  iebūvēta duša. Automātiski krāsns mazgāšanas režimi. Ūdens ekonomēšanas sistēma, apgaismojums O 623ic +iebūvēta duša, 683x644x575</t>
  </si>
  <si>
    <t>Elektriskā plīts ar 6 čuguna paceļamām  sildvirsmām un izvelekamu paplāti  zem sildvirsmām, regulatora rokturi. Plauktiņu apakšā.  EP-6, 1120x800x900</t>
  </si>
  <si>
    <t>Nerūsējošā tērauda paliknis/galds zem miksera, ar plauktu, noslodze vismaz 60 kg GP-05/6, 500x600x600</t>
  </si>
  <si>
    <t>Mikseris ar trīs pakāpju ātruma parslēdzēju, nerūsējošā tērauda trauka tilpums 10 litri. kpl.ektā ietilps lāpstiņa, slotiņa un āķis mīklas mīcīšanai  PLUTONE 10 (60301002), 440x500x630</t>
  </si>
  <si>
    <t>Disku turētājs, liekams uz galda 40750040</t>
  </si>
  <si>
    <t>Disks kubiņiem 14x14mm (divi diski) PS 14+DF 14 (40751PS14; 4075DF14)</t>
  </si>
  <si>
    <t>Disks kubiņiem 8x8mm, lietojams kopā ar disku DF 8  PS 8 (40751PS08)</t>
  </si>
  <si>
    <t>Disks šķēlēm, ripām (ķīnas kāpostu sasmalcināt rupji) 10mm DF 8 (40751DF08)</t>
  </si>
  <si>
    <t>Disks šķēlītēm, ripiņām 2mm DF 2 (40751DF02)</t>
  </si>
  <si>
    <t>Disks rīvēšanai (cietiem sieriem utml.) 3mm DT 3 (40751DT03)</t>
  </si>
  <si>
    <t>Disks rīvēšanai, skaidiņas 7mm DT 7 (4075DT07)</t>
  </si>
  <si>
    <t>Disks kartupeļu pankūkām DT V (40751DTV)</t>
  </si>
  <si>
    <t>Disks salmiņiem/stienīšiem 8mm DQ 8 (40751DQ08)</t>
  </si>
  <si>
    <t>Disks salmiņiem 4mm DQ 4 (40751DQ04)</t>
  </si>
  <si>
    <t>Statīvs 6 griešanas dēļiem no nerūsējošā tērauda 1830006, 295x235x275</t>
  </si>
  <si>
    <t>Dubultais plaukts no nerūsējošā tērauda, plauktu augstums regulējas SPL-06/3, 600x300x600</t>
  </si>
  <si>
    <t>Galds no nerūsējošā tērauda ar plauktu un izlietni kreisajā pusē, bortiņu. (sifons/maisītājs) IP-13/7B, 1300x700x850</t>
  </si>
  <si>
    <t>Plaukts no nerūsējošā tērauda  LV-08/3, 800X300</t>
  </si>
  <si>
    <t>Galds no nerūsējošā tērauda ar izlietni 600x500x320, bortu un apakšā plaukts  (sifons, maisītājs) VP-08/75B, 800x750x850</t>
  </si>
  <si>
    <t>Metāla žāvētājs vākiem/GN traukiem 2289 000 WAS, 375x240x265</t>
  </si>
  <si>
    <t>Sastatne no nerūsējošā tērauda ar 4 perforētiem plauktiem un vanniņu apakšā, neizjaucama konstrukcija, sastatnes labajā pusē slēgta sāna mala, sastatnei kreisās pusē uz 4 plaukta stienis kausiem ST-12/6B-Nest, 1200x600x1800</t>
  </si>
  <si>
    <t>Sienas plaukts no nerūsējošā tērauda trauku žāvēšanai, regulējams augstums. Trīs perforēti plaukti ar bortu, apakšējā vannīte ŽSPL-09/3B, 900x300x700</t>
  </si>
  <si>
    <t>Nerūsējošā tērauda perforēta palete PL-08/6, 800x600x250</t>
  </si>
  <si>
    <t>Trauku skalošanas duša ar krānu un maisītāju R0201020208</t>
  </si>
  <si>
    <t>Galds no nerūsējošā tērauda ar izlietni 600x500x320, bortu un apakšā plaukts  (sifons) VP-08/75B, 800x750x850</t>
  </si>
  <si>
    <t>Nerūsējošā tērauda perforēta palete PL-06/4, 600x400x250</t>
  </si>
  <si>
    <t>Skapis apkopējas inventāram,  izgatavots no 1 mm bieza tērauda no abām pusēm pārklāts ar pūlverkrāsu ar strapsienu un aķīšiem vienā pusē un plauktiem otrā pusē. Tonis jāsaskaņo ar pasūtītāju GSS-2 apk., 800x490x1800</t>
  </si>
  <si>
    <t>Trauksmes poga MPB-68</t>
  </si>
  <si>
    <t>Kabeļu trepe 200 mm. kpl.ektā ar kabeļu plauktu stiprinājumiem pie sienām un griestiem. BAKS vai anaolga</t>
  </si>
  <si>
    <t>Uzgalis zemējuma stienim ST 1819 20BP (OBO)</t>
  </si>
  <si>
    <t>219/20 ST Zemējuma stienis 1.5m 20mm (TE/fz/20/1500) 219/20 (OBO)</t>
  </si>
  <si>
    <t>PVC gofrētās caurules caurules D16-40 PIPELIFE</t>
  </si>
  <si>
    <t xml:space="preserve">Izsaukumu sistēmas kpl.ekts invalīdu WC, paredzēt kpl.ektā z/a montāžas kārbas. ABB, 1510 UC-84-500 </t>
  </si>
  <si>
    <t>Cu 2x1,5mm2 marka NYM-J</t>
  </si>
  <si>
    <t>Cu 4x1,5 mm2 marka NYM-J</t>
  </si>
  <si>
    <t>Evakuācijas modulis EXIT OA-SALED1-08   Avārijas gaismeklis LED SA 1h IP44 GTV</t>
  </si>
  <si>
    <t>Pretkorozijas pārklājums EVA-2A</t>
  </si>
  <si>
    <t>Akmensvates izolācijas čaula Pro Section 100 22x30 L=1,2m Paroc</t>
  </si>
  <si>
    <t>Akmensvates izolācijas čaula Pro Section 100 28x30 L=1,2m Paroc</t>
  </si>
  <si>
    <t>Akmensvates izolācijas čaula Pro Section 100 35x30 L=1,2m Paroc</t>
  </si>
  <si>
    <t>Akmensvates izolācijas čaula Pro Section 100 42x30 L=1,2m Paroc</t>
  </si>
  <si>
    <t>Akmensvates izolācijas čaula Pro Section 100 48x30 L=1,2m Paroc</t>
  </si>
  <si>
    <t>Akmensvates izolācijas čaula Pro Section 100 60x30 L=1,2m Paroc</t>
  </si>
  <si>
    <t>Tērauda iemetināms lodveida ventilis DN20, Pn16 Naval</t>
  </si>
  <si>
    <t>Tērauda iemetināms lodveida ventilis DN32, Pn16 Naval</t>
  </si>
  <si>
    <t>Tērauda iemetināms lodveida ventilis DN50, Pn16 Naval</t>
  </si>
  <si>
    <t>Ventilācijas sistēmas izplešanās trauks ERCE-8 V=8L Elbi</t>
  </si>
  <si>
    <t>Apkures sistēmas izplešanās trauks ERCE-50 V=50L Elbi</t>
  </si>
  <si>
    <t>Sūkņa aizsardzības relejs KP-35 Danfoss</t>
  </si>
  <si>
    <t>Ventilācijas sistēmas cirkulācijas sūknis             ALPHA2 25-80 130 q=0,55m3/h; h=3,5m Grundfos</t>
  </si>
  <si>
    <t>Apkures sistēmas cirkulācijas sūknis             MAGNA3 25-80 q=2,55m3/h; h=6,0m Grundfos</t>
  </si>
  <si>
    <t>Karstā ūdens cirkulācijas sūknis                     ALPHA2 25-60 N 130 q=0,62m3/h; h=3,0m Grundfos</t>
  </si>
  <si>
    <t>Ārgaisa sensors ESMT Danfoss</t>
  </si>
  <si>
    <t>Karstā ūdens sensors ESMU Danfoss</t>
  </si>
  <si>
    <t>Plūsmas sensors ESM11 Danfoss</t>
  </si>
  <si>
    <t>Procesors ECL 310 ar karti Danfoss</t>
  </si>
  <si>
    <t>Apkures sistēmas izpildmehānisms AMV 435 Danfoss</t>
  </si>
  <si>
    <t>Ventilācijas sistēmas regulēšanas vārsts VRG2 DN15, Kvs=1,00m3/h, Pn16 Danfoss</t>
  </si>
  <si>
    <t>Apkures sistēmas regulēšanas vārsts VRG2 DN20, Kvs=6,3m3/h, Pn16 Danfoss</t>
  </si>
  <si>
    <t>Karstā ūdens sagatavošanas sistēmas izpildmehānisms AMV 35 ar adapteri Danfoss</t>
  </si>
  <si>
    <t>Karstā ūdens sagatavošanas sistēmas regulēšanas vārsts VRG2 DN20, Kvs=6,3m3/h, Pn16 Danfoss</t>
  </si>
  <si>
    <t>Ventilācijas sistēmas siltummainis XB06L-1-10, Q=12,15kW  (temperatūras režīms: primārā puse 95/65oC, sekundārā puse 70/50oC) Danfoss</t>
  </si>
  <si>
    <t>Apkures sistēmas siltummainis XB12L-1-20 G5/4, Q=57,739kW  (temperatūras režīms: primārā puse 95/65oC, sekundārā puse 70/50oC) Danfoss</t>
  </si>
  <si>
    <t>Karstā ūdens sagatavošanas sistēmas siltummainis XB37H-1-30 G1, Q=95kW (temperatūras režīms: primārā puse 65/20oC, sekundārā puse 55/10oC) Danfoss</t>
  </si>
  <si>
    <t>Spiediena starpības regulātors AVP 20, DN20, Pn16, Kvs=6,3m3/h, tmax=150C, Dp0,2-1bar ar impulas cauruli un impulsa caurules noslēgventili Danfoss</t>
  </si>
  <si>
    <t>Izlaides ventilis DN15</t>
  </si>
  <si>
    <t>Atgaisošanas ventilis DN15</t>
  </si>
  <si>
    <t>Lodveida krāns DN15</t>
  </si>
  <si>
    <t>Mehāniskais filtrs DN15</t>
  </si>
  <si>
    <t>Vienvirziena vārsts DN15</t>
  </si>
  <si>
    <t>Balansējošais vārsts q=0,05m3/h DN15</t>
  </si>
  <si>
    <t>Balansējošais vārsts q=0,15m3/h DN15</t>
  </si>
  <si>
    <t>Balansējošais vārsts q=0,14m3/h DN15</t>
  </si>
  <si>
    <t>Lodveida krāns DN25</t>
  </si>
  <si>
    <t>Mehāniskais filtrs DN25</t>
  </si>
  <si>
    <t>Vienvirziena vārsts DN25</t>
  </si>
  <si>
    <t>Balansējošais vārsts q=0,42m3/h DN20</t>
  </si>
  <si>
    <t>Drenāžas ventilis DN15</t>
  </si>
  <si>
    <t>Automātiskais atgaisotājs DN15</t>
  </si>
  <si>
    <t>Lodveida noslēgventilis DN15</t>
  </si>
  <si>
    <t>Balansēšanas vārsts STAD ar mērīšanas nipeļiem DN15</t>
  </si>
  <si>
    <t>Lodveida noslēgventilis DN25</t>
  </si>
  <si>
    <t>Balansēšanas vārsts STAD ar mērīšanas nipeļiem DN20</t>
  </si>
  <si>
    <t>Balansēšanas vārsts "HERZ" 4017ML DN20</t>
  </si>
  <si>
    <t>Spiediena starpības vārsts "HERZ" 4002 ar kapilārajām caurulēm DN20</t>
  </si>
  <si>
    <t>Siltumizolācijas čaula ISOVER "KK-ALC" 50mm 28x50</t>
  </si>
  <si>
    <t>Siltumizolācijas čaula ISOVER "KK-ALC" 50mm 18x50</t>
  </si>
  <si>
    <t>Siltumizolācijas čaula ISOVER "KK-ALC" 30mm 28x30</t>
  </si>
  <si>
    <t>Kaučuka izolācija K-FLEX EC 19mm 18x19</t>
  </si>
  <si>
    <t>Cietās vara caurules 28x1,2</t>
  </si>
  <si>
    <t>Cietās vara caurules 18x1,0</t>
  </si>
  <si>
    <t>Balansēšanas vārsts "HERZ" 4017ML DN25</t>
  </si>
  <si>
    <t>Spiediena starpības vārsts "HERZ" 4002 ar kapilārajām caurulēm DN25</t>
  </si>
  <si>
    <t>Siltumizolācijas čaula ISOVER "KK-ALC" 30mm 35x30</t>
  </si>
  <si>
    <t>Kaučuka izolācija K-FLEX EC 19mm 35x19</t>
  </si>
  <si>
    <t>Kaučuka izolācija K-FLEX EC 19mm 28x19</t>
  </si>
  <si>
    <t>Kaučuka izolācija K-FLEX EC 19mm 22x19</t>
  </si>
  <si>
    <t>Kaučuka izolācija K-FLEX EC 19mm 15x19</t>
  </si>
  <si>
    <t>Cietās vara caurules 35x1,5</t>
  </si>
  <si>
    <t>Cietās vara caurules 22x1,0</t>
  </si>
  <si>
    <t>Cietās vara caurules 15x1,0</t>
  </si>
  <si>
    <t>Atgaitas vārsts "Danfoss" RLV DN15</t>
  </si>
  <si>
    <t>Ārejais turpgaitas priešiestatījuma termostatiskais vārsts "Danfoss" RA-N DN15</t>
  </si>
  <si>
    <t>Lodveida noslēgventilis DN20</t>
  </si>
  <si>
    <t>Siltumizolācijas čaula ISOVER "KK-ALC" 30mm 22x30</t>
  </si>
  <si>
    <t>Siltumizolācijas čaula ISOVER "KK-ALC" 30mm 18x30</t>
  </si>
  <si>
    <t>Siltumizolācijas čaula ISOVER "KK-ALC" 30mm 15x30</t>
  </si>
  <si>
    <t>Ārejais turpgaitas priešiestatījuma termostatiskais vārsts "Danfoss" RA-U DN15</t>
  </si>
  <si>
    <t>Pretvārsts d125</t>
  </si>
  <si>
    <t>Balansēšanas vārsts IRIS-125 d125</t>
  </si>
  <si>
    <t>Balansēšanas vārsts IRIS-100 d100</t>
  </si>
  <si>
    <t>Akmensvates siltumizolācija ar folija pārklājumu b=100mm</t>
  </si>
  <si>
    <t>Akmensvates siltumizolācija ar folija pārklājumu b=20mm</t>
  </si>
  <si>
    <t>Taisnsstūra kantainais gaisa vads 800x300</t>
  </si>
  <si>
    <t>Gaisa vads, apaļš d315</t>
  </si>
  <si>
    <t>Gaisa vads, apaļš d250</t>
  </si>
  <si>
    <t>Gaisa vads, apaļš d200</t>
  </si>
  <si>
    <t>Gaisa vads, apaļš d160</t>
  </si>
  <si>
    <t>Gaisa vads, apaļš d125</t>
  </si>
  <si>
    <t>Gaisa vads, apaļš d100</t>
  </si>
  <si>
    <t xml:space="preserve">"Halton" nosūces vārsts URH/A-100 </t>
  </si>
  <si>
    <t xml:space="preserve">"Halton" nosūces vārsts URH/A-125 </t>
  </si>
  <si>
    <t xml:space="preserve">"Halton" pieplūdes vārsts ULA/N-100 </t>
  </si>
  <si>
    <t xml:space="preserve">"Halton" pieplūdes vārsts ULA/N-125 </t>
  </si>
  <si>
    <t xml:space="preserve">"Halton" pieplūdes vārsts ULA/N-160 </t>
  </si>
  <si>
    <t xml:space="preserve">Gaisa izmešanas jumta konfuzors "Lindab" H 400 2 </t>
  </si>
  <si>
    <t>Pretvārsts d200</t>
  </si>
  <si>
    <t>Pretvārsts d160</t>
  </si>
  <si>
    <t>Taisnsstūra kantainais gaisa vads 400x200</t>
  </si>
  <si>
    <t>Gaisa vads, apaļš d630</t>
  </si>
  <si>
    <t>Gaisa vads, apaļš d400</t>
  </si>
  <si>
    <t xml:space="preserve">Gaisa izmešanas jumta konfuzors "Lindab" H 630 2 </t>
  </si>
  <si>
    <t>Skārda palodžu demontāza</t>
  </si>
  <si>
    <t>Lāseņu un citu skārda elementu demontāža</t>
  </si>
  <si>
    <t>L1*, 2020x2100mm,EI 30, alumīnija, stikla pakete 4LowE/12Ar/4/12Ar/4LowE, Thermix, PVC palodze, montāžas materiāli</t>
  </si>
  <si>
    <t xml:space="preserve"> 1.14</t>
  </si>
  <si>
    <t xml:space="preserve">Jumtiņa metāla uz ass I-F/2 (lapa AR-1) konstrukcijas attīrīšana no rūsas, pretkorozijas apstrāde un krāsošana ar krāsu metālam (tonis RR22) </t>
  </si>
  <si>
    <t xml:space="preserve">T3, T4 karstā ūdensvada tīkli </t>
  </si>
  <si>
    <t>Tīrīšanas lūkas d100</t>
  </si>
  <si>
    <t>Tīrīšanas lūkas d125</t>
  </si>
  <si>
    <t>Tīrīšanas lūkas d160</t>
  </si>
  <si>
    <t>Tīrīšanas lūkas d200</t>
  </si>
  <si>
    <t>Tīrīšanas lūkas d250</t>
  </si>
  <si>
    <t>Tīrīšanas lūkas d315</t>
  </si>
  <si>
    <t>Tīrīšanas lūkas d400</t>
  </si>
  <si>
    <t>Koku nozāģēšana un celmu izfrēzēšana. Teritorija jāatbrīvo no nozāģētās koksnes, lapām.</t>
  </si>
  <si>
    <t>Jau nozāģēta koka celma izfrēzēšana. Teritorija jāatbrīvo no  koksnes.</t>
  </si>
  <si>
    <t>STARPSIENAS S-4 izbūve AR-16</t>
  </si>
  <si>
    <t>Ugunsdrošas ģipškartona starpsienas izbūve 125mm. Dubultais apšuvums no abām pusēm ar 2*12,5mm ģipškartonu Knauf Fireboard GM-F vai ekvivalentu, Knauf vai ekvivalenti profili 75mm, Paroc Extra vai ekvivalenta vate 75mm.</t>
  </si>
  <si>
    <t>Parastā ģipškartona starpsienas izbūve 125mm. Dubultais apšuvums no abām pusēm ar 2*12,5mm ģipškartonu Knauf GKB vai ekvivalentu, Knauf vai ekvivalenti profili 75mm, Paroc Extra vai ekvivalenta vate 75mm.</t>
  </si>
  <si>
    <t>Jauno Fibo sienu apmešana 10mm biezumā</t>
  </si>
  <si>
    <t>Fibo pārsedze 1500x200x185h</t>
  </si>
  <si>
    <t>Lifta šahtas sienu izbūve, Fibo 5Mpa, b=200mm, stiegrotas</t>
  </si>
  <si>
    <t>STARPSIENAS S-1 izbūve AR-16</t>
  </si>
  <si>
    <t>Metāla pārsedze 2gb. L 50x50x5 L=1500mm</t>
  </si>
  <si>
    <t>Metāla pārsedze 2gb. L 50x50x5; L=1300mm</t>
  </si>
  <si>
    <t>Metāla pārsedze 2gb. UPE200  L=1500mm</t>
  </si>
  <si>
    <t>3.3.</t>
  </si>
  <si>
    <t>5.2.</t>
  </si>
  <si>
    <t>5.3.</t>
  </si>
  <si>
    <t>Invalīdu pacēlāja šahtas un vējtvera pamatu izbūve asīs 3-5 un D-F (BK-2; BK-3)</t>
  </si>
  <si>
    <t> 1</t>
  </si>
  <si>
    <t> 2</t>
  </si>
  <si>
    <t> 3</t>
  </si>
  <si>
    <t> 4</t>
  </si>
  <si>
    <t> 5</t>
  </si>
  <si>
    <t> 6</t>
  </si>
  <si>
    <t>Kājslauķi</t>
  </si>
  <si>
    <t>Gumijas kājslauķis 500x800mm vējtvera (telpa Nr.37) ārpusē, padziļinājumā</t>
  </si>
  <si>
    <t xml:space="preserve">Gumijas kājslauķis 1200x800mm vējtvera (telpa Nr.37) iekšpusē, padziļinājumā </t>
  </si>
  <si>
    <t>Gumijas kājslauķis 500x800mm vējtvera (telpa Nr.38) ārpusē, padziļinājumā</t>
  </si>
  <si>
    <t>3.4.</t>
  </si>
  <si>
    <t xml:space="preserve">Gumijas kājslauķis 1200x800mm vējtvera (telpa Nr.39) iekšpusē, padziļinājumā </t>
  </si>
  <si>
    <t>3.5.</t>
  </si>
  <si>
    <t>Gumijas kājslauķis 500x800mm vējtvera (telpa Nr.9,1) iekšpusē, padziļinājumā</t>
  </si>
  <si>
    <t>Sadalne GS Individuāli kpl.ektējama (EL-14)</t>
  </si>
  <si>
    <t>Sadalne SS1 Individuāli kpl.ektējama (EL-8)</t>
  </si>
  <si>
    <t>Sadalne SS2 Individuāli kpl.ektējama (EL-9)</t>
  </si>
  <si>
    <t>Sadalne SS3 Individuāli kpl.ektējama (EL-10)</t>
  </si>
  <si>
    <t>Sadalne SS4 Individuāli kpl.ektējama (EL-11)</t>
  </si>
  <si>
    <t>Sadalne SS5 Individuāli kpl.ektējama (EL-12)</t>
  </si>
  <si>
    <t>Sadalne SS6 Individuāli kpl.ektējama (EL-13)</t>
  </si>
  <si>
    <t>Cu 3x1,5mm2 marka PPJ vai analogs</t>
  </si>
  <si>
    <t>Cu 3x2,5mm2 marka PPJ vai analogs</t>
  </si>
  <si>
    <t>Cu 5x2,5mm2 marka PPJ vai analogs</t>
  </si>
  <si>
    <t>Cu 5x4mm2 marka PPJ vai analogs</t>
  </si>
  <si>
    <t>Cu 5x6mm2 marka PPJ vai analogs</t>
  </si>
  <si>
    <t>Cu 5x10mm2 marka PPJ vai analogs</t>
  </si>
  <si>
    <t>Cu 5x16mm2 marka PPJ vai analogs</t>
  </si>
  <si>
    <t>v/a, slēdzis, 10A, 240V, IP20</t>
  </si>
  <si>
    <t>z/a, slēdzis, 10A, 240V, IP20</t>
  </si>
  <si>
    <t>z/a, 2p slēdzis, 10A, 240V, IP20</t>
  </si>
  <si>
    <t>z/a, pārslēdzis, 10A, 240V, IP20</t>
  </si>
  <si>
    <t>z/a, el. rozete ,16A,  240V, IP20</t>
  </si>
  <si>
    <t>z/a, el. rozete ,16A,  240V, IP44</t>
  </si>
  <si>
    <t>v/a, el. rozete,16A,  240V, IP44</t>
  </si>
  <si>
    <t>v/a, el. rozete, 32A,  400V, IP44</t>
  </si>
  <si>
    <t>v/a, el. rozete, 63A,  400V, IP44</t>
  </si>
  <si>
    <t>Rāmītis rozetei, vienvietīgs</t>
  </si>
  <si>
    <t>Rāmītis rozetei, divvietīgs</t>
  </si>
  <si>
    <t>Rāmītis rozetei, trīsvietīgs</t>
  </si>
  <si>
    <t>Rāmītis rozetei, četrvietīgs</t>
  </si>
  <si>
    <t>z/a karba mūrī / ģipškartonā 1-vietīga</t>
  </si>
  <si>
    <t>z/a karba mūrī / ģipškartonā 2-vietīga</t>
  </si>
  <si>
    <t>z/a karba mūrī / ģipškartonā 3-vietīga</t>
  </si>
  <si>
    <t>z/a karba mūrī / ģipškartonā 4-vietīga</t>
  </si>
  <si>
    <t>Esošās EL tīklu demontāža. Ēkā ir izbūvēta elektroinstalācija. Sagatvojot cenu piedāvājumu apsekot obejktu un izvērtēt demontējamos apjomus.</t>
  </si>
  <si>
    <t>Montāžas palīgmateriāli (savilces, savienojumi, kabeļu stiprināšanas materiāli, dībeļi, skrūves, ugunsdrošais blīvējums u.c.)</t>
  </si>
  <si>
    <t>Kontaktu un slēdžu marķēšana, sadalne-grupa, ar noturīgu PVC līmlentu</t>
  </si>
  <si>
    <t>Urbumi cauri mūra/dzelzbetona sienām grīdām. Urbumu D25mm. Sienu biezums vidēji 400mm.</t>
  </si>
  <si>
    <t>1,00</t>
  </si>
  <si>
    <t>LED gaismeklis 40W, CREE, Cree - XSPD02210E40K+24SVQ101</t>
  </si>
  <si>
    <t>Apgaismes stabs L-6000, SAL-60 dz, alumīnija, kpl.ektā ar betona pamatni un alumīnija konsoli</t>
  </si>
  <si>
    <t>Kabelis AL-4x6, zemē guldāms, AXPK vai analogs</t>
  </si>
  <si>
    <t>Kabelis CU-3x1,5, montāžai balstos</t>
  </si>
  <si>
    <t>Tranzītspailes balstā, SV-15, montāžai balstos</t>
  </si>
  <si>
    <t>Automātslēdzis C4A, montāžai balstos</t>
  </si>
  <si>
    <t>Aizsargcaurule PE 50, 450N, PIPELIFE vai analogs</t>
  </si>
  <si>
    <t>Aizsargcaurule PE 50, 750N, PIPELIFE vai analogs</t>
  </si>
  <si>
    <t>Fotorelejs AZ-112, kpl.ektā ar fotoelementu</t>
  </si>
  <si>
    <t>Kabeļa gala apdare 4x6 kabelim, EPKT0015</t>
  </si>
  <si>
    <t>ESMI paneļu iekārta</t>
  </si>
  <si>
    <t>Ugunsaizsardzības panelis ESMI-FX 3NET</t>
  </si>
  <si>
    <t>UAS elementi, detektori</t>
  </si>
  <si>
    <t>Detektoru, pogu, sirēnu un moduļu marķējums</t>
  </si>
  <si>
    <t>Kabeļi, aizsargcaurules</t>
  </si>
  <si>
    <t>Sistēmas ieregulēšana/programmēšana</t>
  </si>
  <si>
    <t>Akumulatoru skapis FX-BAT 4x17Ah komplektā ar akumulatoriem, ESMI</t>
  </si>
  <si>
    <t>Detektoru plate 2 cilpas, FX-ALCB</t>
  </si>
  <si>
    <t>Releja modulis, Intellia EMI-311/240</t>
  </si>
  <si>
    <t>Optiskais dūmu detektors, Intellia EDI-20</t>
  </si>
  <si>
    <t>Siltuma detektors, Intellia EDI-50</t>
  </si>
  <si>
    <t>Ugunsgrēka trauksmes poga, EPP-20A</t>
  </si>
  <si>
    <t>Detektora indikators LED, Intellia ERI-10</t>
  </si>
  <si>
    <t>Detektora bāze, Intellia EBI-10</t>
  </si>
  <si>
    <t>Detektora bāze ar izolatoru, Intellia EBI-11</t>
  </si>
  <si>
    <t>Detektora bāze ar sirēnu, 91dB, Intellia ESI-20</t>
  </si>
  <si>
    <t>Konvencionālā āra sirēna ar stroblampu, 114dB, AH-03127BS</t>
  </si>
  <si>
    <t>2x0.8+0.8 E30, JE-H(St), vai analogs</t>
  </si>
  <si>
    <t>2x1.0+1.0 E30, JE-H(St), vai analogs</t>
  </si>
  <si>
    <t>PVC gofrētās / gludās caurules D16-D40, PIPELIFE vai analogs</t>
  </si>
  <si>
    <t>Esošās VS tīklu demontāža, Sagatvojot cenu piedāvājumu apsekot obejktu un izvērtēt demontējamos apjomus.</t>
  </si>
  <si>
    <t>Ugunsizturīgas metāla skavas kabeļu stiprināšanai (iepakojumā 100gb), BAKS UDFE E30</t>
  </si>
  <si>
    <t>Ugunsdrošais blīvējums, Termoizplešanās ugunsdrošības putas CFS-F FX</t>
  </si>
  <si>
    <t>Montāžas palīgmateriāli, (savilces, kabeļu stiprināšanas materiāli, skrūves u.c.)</t>
  </si>
  <si>
    <t>RJ45-RJ45 Cat5e FTP patchkabelis 2m</t>
  </si>
  <si>
    <t>APC Temperature &amp; Humidity Sensor komplektā ar NetBotz 200 monitoringa iekārtu un barosanas bloku</t>
  </si>
  <si>
    <t>19" elektroapgādes panelis 5 rozešu, horizontāls</t>
  </si>
  <si>
    <t>APC Smart UPS RM 3000VA</t>
  </si>
  <si>
    <t>19” skapis 22U 800mm x 800mm ar zemējuma komplektu, slēdzams, TOTEN G2.6822.9001</t>
  </si>
  <si>
    <t>19" ventilators un termostats 1U, K-Sērijas ventilatoru panelis, 4 ventilatori, melns - SA.2704.0301</t>
  </si>
  <si>
    <t xml:space="preserve">19” Kabeļu organizators, 1U, horizontāls, TOTEN kabeļu organizātors 19", metāla gredzeni, melns </t>
  </si>
  <si>
    <t>48 portu komutators, Catalys WS-C2960X-48TS-L ar ražotāja atbalstu SNT 8x5xNBD 3 gadiem</t>
  </si>
  <si>
    <t>Datu rozete RJ45 CAT5 1-vietīga, rāmītis un kārba paredzēta EL daļā</t>
  </si>
  <si>
    <t>Datu kabelis FTP4x2x0.5 CAT5E, LSZH vai analogs</t>
  </si>
  <si>
    <t>Cu 1x6mm2, kabeļu dzīsla Dzelten/zaļa izolācija (potenciāl izlīdzināšanas vads), komplektā ar zemējuma klemmēm</t>
  </si>
  <si>
    <t>Kabeļu plaukts 200x110, ar stiprinošajiem elementiem, BAKS vai analogs</t>
  </si>
  <si>
    <t>EsošoVS tīklu demontāža., Sagatvojot cenu piedāvājumu apsekot obejktu un izvērtēt demontējamos apjomus.</t>
  </si>
  <si>
    <t>Rozešu un citu elementu marķēšana, Ar notūrīgu PVC līmlentu, Brothet, vai annalogs</t>
  </si>
  <si>
    <t>Ugunsdrošs blīvējums t=120min, Termoizplešanās ugunsdrošības putas CFS-F FX</t>
  </si>
  <si>
    <t>Montāžas materiāli,  skrūves, dībeļi, savilces, stiprinājumi u.c.</t>
  </si>
  <si>
    <t>Video aparatūra + kameras</t>
  </si>
  <si>
    <t>Optiskais kabelis 4xFO 50/125 MM paredzēts guldīšanai zemē</t>
  </si>
  <si>
    <t xml:space="preserve">Signāllenta </t>
  </si>
  <si>
    <t xml:space="preserve">19” Kabeļu organizators, 1U, horizontāls, TOTEN kabeļu organizātors 19", plastmasa metāla melns </t>
  </si>
  <si>
    <t>RJ45-RJ45 Cat5 patchkabelis, Datu savienojošais kabelis Cat5 2m</t>
  </si>
  <si>
    <t>Āra videokamera FE9381-EHV, Vivtek FE9381-EHV, 5 M-pixel fisheye camera (360° Surround view), 1/1.8" Progressive CMOS, Day&amp;Night, WDR PRO (Dynamic rangev 100dB), 1.47 mm fixed-focal (180° horizontal), IR-Cut filter, H.265/H.264/MJPEG, 30fps, 0.18 Lux / F2.2 (color), 0.001 Lux / F2.2v(B/W), MicroSD/SDHC/SDXC, 2 way audio, 1/1 (DI/DO), PoE (IEEE 802.3at PoE Class 0)/DC12V, -40°C ~ 55°C, IP66, IK10</t>
  </si>
  <si>
    <t>Āra videokameras pārspriegumaizsardzība, Citel MJ-8 POE</t>
  </si>
  <si>
    <t>Atmiņas karte videokamerām, SDXC 32Gb</t>
  </si>
  <si>
    <t>PVC gofrētās / gludās caurules D16 - D40, PIPELIFE vai analogs</t>
  </si>
  <si>
    <t>Kabeļa aizsargcaurule guldīšanai zemē PE-50, PIPELIFE vai analogs</t>
  </si>
  <si>
    <t>Estrich betona grīda 70-100mm</t>
  </si>
  <si>
    <t>Izlīdzinošā kārta vidēji 100mm</t>
  </si>
  <si>
    <t>Betons C30/37</t>
  </si>
  <si>
    <t>m3</t>
  </si>
  <si>
    <t>Cirsti vilktais siets B500B, 18x55x4,5 (cinkots)</t>
  </si>
  <si>
    <t>IPE S235 120 120x60</t>
  </si>
  <si>
    <t>Betona āra kāpņu slīpēšana, pretslīdes apdare, apstrāde ar hidrofobizējošo sastāvu</t>
  </si>
  <si>
    <t>Fasādes plakņu sagatavošana, drupušo ķieģeļu vietu remonts ar kaļķa-cementa apmetuma javu, logu aiļu nokalšana, lai nodrošinātu 30mm bieza siltinājuma montāžu</t>
  </si>
  <si>
    <t>Fasādes mazgāšana ar augstspiediena ūdens strūklu (ĀS-1 un ĀS-4)</t>
  </si>
  <si>
    <t>Fasādes mehāniskā tīrīšana noņemot remontu laikā uzklātos krāsas un špakteles slāņus (ĀS-1 un ĀS-4)</t>
  </si>
  <si>
    <t>Fasādes plaisu atsegšana,attīrīšana, aizpildīšana ar fasādes špakteli (ĀS-1 un ĀS-4)</t>
  </si>
  <si>
    <t>Fasādes gruntēšana ar dziļumgrunti pēc attīrīšanas (ĀS-1 un ĀS-4)</t>
  </si>
  <si>
    <t>Fasādes apmetuma remonts ar vēsturisko apmetumu (15% no laukuma) (ĀS-1 un ĀS-4)</t>
  </si>
  <si>
    <t>Fasādes dekoratīvo elementu (rustojuma, dzegas, starpdzegas, sandriku logu aiļu (u.c.) atjaunošana un fasādes plakņu sagatavošana apdarei (ĀS-1 un ĀS-4)</t>
  </si>
  <si>
    <t>Fasādes gruntēšana ar zemapmetuma grunti (ĀS-1 un ĀS-4)</t>
  </si>
  <si>
    <t>Fasādes gludo un dekoratīvo elementu apdares atjaunošana ar fasādes sanācijas špakteli (pārrīvēšana) (ĀS-1 un ĀS-4)</t>
  </si>
  <si>
    <t>Cokola gruntēšana (ĀS-4)</t>
  </si>
  <si>
    <t>Cokola krāsošana ar silikona krāsu divās kārtās  (ĀS-4)</t>
  </si>
  <si>
    <t>Fasādes krāsošana ar kaļķa krāsu divās kārtās  (ĀS-1)</t>
  </si>
  <si>
    <t>Ventagregāta montāžas rāmja pamatnes izbūve, rāmja izgatavošana un montāža (skatīt BK-17; BK-20)</t>
  </si>
  <si>
    <t>Ventagregāta montāžas rāmja pamatnes izbūve, rāmja izgatavošana un montāža (skatīt BK-18; BK-20)</t>
  </si>
  <si>
    <t>Ugunsdrošibas vārsts d315 EI30</t>
  </si>
  <si>
    <t>SANITĀRTEHNISKĀS IEKĀRTAS UN MĒBELES</t>
  </si>
  <si>
    <t xml:space="preserve">Plaukts sēdpodu novietošanai </t>
  </si>
  <si>
    <t>Elektriskie drēbju žāvētāji Elektrolux TS 560 vai analogi</t>
  </si>
  <si>
    <t>Slēdzami inventāra skapji</t>
  </si>
  <si>
    <t>Šķidro ziepju dozators</t>
  </si>
  <si>
    <t>Tualetes papīra turētājs</t>
  </si>
  <si>
    <t>Salvešu turētājs</t>
  </si>
  <si>
    <t>Sanmezglu kabīnes, ar iestrādātām durvīm, starpsienas - MDF plāksne, b=24mm, ar visiem nepieciešamajiem stiprinājumiem, Kabīņu izmērs: 900x1200mm</t>
  </si>
  <si>
    <t>Cu E30/FE180 - 3x1,5</t>
  </si>
  <si>
    <t>Cu 1x6mm2 kabeļu dzīsla Dzelten/zaļa izolācija (potenciāl izlīdzināšanas vads), kpl.ektā ar zemējuma klemmēm</t>
  </si>
  <si>
    <t>Būves  nosaukums: Daugavpils 2. speciālā pirmsskolas izglītības iestāde</t>
  </si>
  <si>
    <t>Iekārto mitrumizturīgo griestu montāža "Mitrumizturīgi piekaramie griesti KANUF AMF” Thermatex, Antaris C ""New White"" kante: SK. vai ekvivalents</t>
  </si>
  <si>
    <t>Videoierakstu serveris, "Vivotek NR9681, 64-ch NVR VAST inside, Intel Core i5, Record Throughput: 512Mbps, MJPEG/MPEG4/H.264 AVC/H.264 SVC/H.265, ONVIF, HDMI x1, Display Port x1, VGA x1, DVI x1, 2 x Gigbit, RJ45,
4 x USB 2.0, 2 x USB 3.0, supports up to 8 X 6 TB HDD (RAID 0, 1, 5, 6, 10), Redundant Power"</t>
  </si>
  <si>
    <t>24 portu PoE komutators, VIVOTEK AW-GEV-267A-370,b2x 1GE SFP+ Duplex moduļi, komplektā ar SFP 1Gbps Gbici</t>
  </si>
  <si>
    <t>Āra videokamera IB8377-H, Vivotek IB8377-H, 4 M-pixel bullet, 1/3" Progressive CMOS, Day&amp;Night, WDR Enhanced, 2.8 ~ 12 mm varifocal lens, IR-Cut filter, H.264/MJPEG, Smart Stream II, SNV, 30fps, 0.18 Lux / F1.8 (color), 0.01 Lux / F1.8 (B/W), Smart IR 30m, MicroSD/SDHC/SDXC, PoE (IEEE 802.3af PoE Class 0), mount bracket, -20°C ~ 50°C, IP66, IK10</t>
  </si>
  <si>
    <t>Dārzeņu griezējs. Konstrukcija izgatavota no nerūsējošā tērauda un alumīnija. Ventilējams motors nepārtrauktai iekārtas darbībai. Nerūsējošā tērauda vāks ar ielādes atveri, aizsardzības sistēma. kpl.ektā 1/3 GN trauks ar magnētu. 300 apgriez. /min TM2 Inox (40752003P), 280x510(770)</t>
  </si>
  <si>
    <t>Būvdarbu apjomu saraksts</t>
  </si>
  <si>
    <t>Būvdarbu nosaukums</t>
  </si>
  <si>
    <t>L14, 1750x2000mm, Aluplast IDEAL 4000 vai ekvivalents, stikla pakete 4LowE/12Ar/4/12Ar/4LowE, Thermix, PVC palodze, montāžas materiāli</t>
  </si>
  <si>
    <t xml:space="preserve"> 1.15</t>
  </si>
  <si>
    <t>Esošās mūra sienas demontāža</t>
  </si>
  <si>
    <t>AL-4x70mm2 marka AXPK vai analogs</t>
  </si>
  <si>
    <t>Ugunsdrošibas vārsts EI30, d100</t>
  </si>
  <si>
    <t>Ugunsdrošibas vārsts EI30, d125</t>
  </si>
  <si>
    <t>Ugunsdrošibas vārsts EI30, d200</t>
  </si>
  <si>
    <t>Ugunsdrošibas vārsts EI30, d250</t>
  </si>
  <si>
    <t>Ugunsdrošibas vārsts EI30, d315</t>
  </si>
  <si>
    <t>Ugunsdrošibas vārsts EI30, d400</t>
  </si>
  <si>
    <t>1. un 2. stāva starpsienu demontāža t.sk. starpsienās esošo durvju demontāža</t>
  </si>
  <si>
    <t>Izlīdzinošā kārta vidēji 60mm</t>
  </si>
  <si>
    <t>AS Sadales tīkls sadalnes nomaiņa</t>
  </si>
  <si>
    <t xml:space="preserve">Esošās sadalnes nomaiņa pret jaunu sadalni KKM-2+USM-1/63-22-001. Detalizētu specifikāciju skatīt VII sējumā "Elektroapgāde ārējie tīkli" </t>
  </si>
  <si>
    <r>
      <t>m</t>
    </r>
    <r>
      <rPr>
        <vertAlign val="superscript"/>
        <sz val="11"/>
        <rFont val="Arial Narrow"/>
        <family val="2"/>
      </rPr>
      <t>3</t>
    </r>
  </si>
  <si>
    <t>UAS elementu marķēšana (detektori, pogas, sirēnas, moduļi), Ar notūrīgu PVC līmlentu, Brothet, vai analogs</t>
  </si>
  <si>
    <t>Diognālā invalīdu pacēlāja piegāde un uzstādīšana no 1. stāva uz pagraba stāvu. Pacēlāja modelis V-64 Vimec vai ekvivalents, ar stiprinājumu pie sienas, celtspēja 300kg, platformas izmēri 830x700mm</t>
  </si>
  <si>
    <t>Elektropieslēguma izveidošana diognālajam invalīdu pacēlājam no 1. stāva uz pagraba stāvu.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</si>
</sst>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15" x14ac:knownFonts="1">
    <font>
      <sz val="10"/>
      <name val="Arial"/>
      <charset val="204"/>
    </font>
    <font>
      <sz val="10"/>
      <name val="Arial"/>
      <family val="2"/>
      <charset val="186"/>
    </font>
    <font>
      <sz val="10"/>
      <name val="Arial"/>
      <family val="2"/>
      <charset val="186"/>
    </font>
    <font>
      <sz val="8"/>
      <name val="Arial"/>
      <family val="2"/>
      <charset val="186"/>
    </font>
    <font>
      <sz val="10"/>
      <color indexed="12"/>
      <name val="Calibri"/>
      <family val="2"/>
      <charset val="186"/>
    </font>
    <font>
      <sz val="10"/>
      <name val="Helv"/>
    </font>
    <font>
      <sz val="9"/>
      <color theme="9" tint="-0.499984740745262"/>
      <name val="Calibri"/>
      <family val="2"/>
      <scheme val="minor"/>
    </font>
    <font>
      <sz val="11"/>
      <color indexed="8"/>
      <name val="Calibri"/>
      <family val="2"/>
      <charset val="186"/>
    </font>
    <font>
      <b/>
      <u/>
      <sz val="11"/>
      <name val="Arial Narrow"/>
      <family val="2"/>
      <charset val="186"/>
    </font>
    <font>
      <sz val="11"/>
      <name val="Arial Narrow"/>
      <family val="2"/>
      <charset val="186"/>
    </font>
    <font>
      <b/>
      <sz val="11"/>
      <name val="Arial Narrow"/>
      <family val="2"/>
      <charset val="186"/>
    </font>
    <font>
      <vertAlign val="superscript"/>
      <sz val="11"/>
      <name val="Arial Narrow"/>
      <family val="2"/>
      <charset val="186"/>
    </font>
    <font>
      <sz val="10"/>
      <name val="Arial Narrow"/>
      <family val="2"/>
      <charset val="186"/>
    </font>
    <font>
      <b/>
      <sz val="10"/>
      <name val="Arial Narrow"/>
      <family val="2"/>
      <charset val="186"/>
    </font>
    <font>
      <vertAlign val="superscript"/>
      <sz val="11"/>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7">
    <xf numFmtId="0" fontId="0" fillId="0" borderId="0"/>
    <xf numFmtId="0" fontId="6" fillId="0" borderId="1" applyBorder="0">
      <alignment vertical="top"/>
    </xf>
    <xf numFmtId="0" fontId="4" fillId="0" borderId="0" applyBorder="0">
      <alignment vertical="top"/>
    </xf>
    <xf numFmtId="164" fontId="1" fillId="0" borderId="0" applyFont="0" applyFill="0" applyBorder="0" applyAlignment="0" applyProtection="0"/>
    <xf numFmtId="0" fontId="2" fillId="0" borderId="0"/>
    <xf numFmtId="0" fontId="5" fillId="0" borderId="0"/>
    <xf numFmtId="0" fontId="9" fillId="0" borderId="1">
      <alignment vertical="center" wrapText="1"/>
    </xf>
  </cellStyleXfs>
  <cellXfs count="135">
    <xf numFmtId="0" fontId="0" fillId="0" borderId="0" xfId="0"/>
    <xf numFmtId="0" fontId="9" fillId="0" borderId="0" xfId="0" applyFont="1"/>
    <xf numFmtId="0" fontId="9" fillId="0" borderId="0" xfId="0" applyFont="1" applyFill="1" applyAlignment="1">
      <alignment vertical="center"/>
    </xf>
    <xf numFmtId="0" fontId="9" fillId="0" borderId="0" xfId="0" applyFont="1" applyBorder="1"/>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0" xfId="0" applyFont="1" applyAlignment="1">
      <alignment vertical="center"/>
    </xf>
    <xf numFmtId="0" fontId="9" fillId="0" borderId="3" xfId="0" applyFont="1" applyFill="1" applyBorder="1" applyAlignment="1">
      <alignment horizont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2" fontId="9" fillId="0" borderId="1" xfId="0" applyNumberFormat="1" applyFont="1" applyFill="1" applyBorder="1" applyAlignment="1">
      <alignment horizontal="center" vertical="center"/>
    </xf>
    <xf numFmtId="0" fontId="10" fillId="0" borderId="0" xfId="0" applyFont="1" applyFill="1" applyAlignment="1">
      <alignment horizontal="center" vertical="top"/>
    </xf>
    <xf numFmtId="0" fontId="9" fillId="0" borderId="1" xfId="0" applyFont="1" applyFill="1" applyBorder="1" applyAlignment="1">
      <alignment horizontal="center"/>
    </xf>
    <xf numFmtId="0" fontId="10" fillId="3" borderId="1" xfId="0" applyFont="1" applyFill="1" applyBorder="1" applyAlignment="1">
      <alignment horizontal="center" vertical="center"/>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quotePrefix="1" applyFont="1" applyFill="1" applyBorder="1" applyAlignment="1">
      <alignment horizontal="center" vertical="center"/>
    </xf>
    <xf numFmtId="0" fontId="10" fillId="0" borderId="1" xfId="0" applyFont="1" applyFill="1" applyBorder="1" applyAlignment="1">
      <alignment horizontal="left" vertical="top" wrapText="1"/>
    </xf>
    <xf numFmtId="16" fontId="9" fillId="0" borderId="1" xfId="0" quotePrefix="1" applyNumberFormat="1" applyFont="1" applyFill="1" applyBorder="1" applyAlignment="1">
      <alignment horizontal="center" vertical="center"/>
    </xf>
    <xf numFmtId="0" fontId="10" fillId="0" borderId="1" xfId="0" quotePrefix="1" applyFont="1" applyFill="1" applyBorder="1" applyAlignment="1">
      <alignment horizontal="center" vertical="center"/>
    </xf>
    <xf numFmtId="0" fontId="10" fillId="2" borderId="1" xfId="0" applyFont="1" applyFill="1" applyBorder="1" applyAlignment="1">
      <alignment horizontal="center" vertical="center" wrapText="1"/>
    </xf>
    <xf numFmtId="0" fontId="9" fillId="0" borderId="1" xfId="0" applyFont="1" applyBorder="1" applyAlignment="1">
      <alignment horizontal="center" vertical="center" textRotation="90" wrapText="1"/>
    </xf>
    <xf numFmtId="0" fontId="9" fillId="0" borderId="1" xfId="0" applyFont="1" applyFill="1" applyBorder="1" applyAlignment="1">
      <alignment horizontal="center" vertical="center" textRotation="90"/>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center" vertical="center" textRotation="90" wrapText="1"/>
    </xf>
    <xf numFmtId="17" fontId="9" fillId="0" borderId="1" xfId="0" quotePrefix="1" applyNumberFormat="1" applyFont="1" applyFill="1" applyBorder="1" applyAlignment="1">
      <alignment horizontal="center" vertical="center"/>
    </xf>
    <xf numFmtId="0" fontId="10" fillId="0" borderId="1" xfId="0" applyFont="1" applyFill="1" applyBorder="1" applyAlignment="1">
      <alignment vertical="center" wrapText="1"/>
    </xf>
    <xf numFmtId="0" fontId="9" fillId="0" borderId="5" xfId="0" quotePrefix="1" applyFont="1" applyFill="1" applyBorder="1" applyAlignment="1">
      <alignment horizontal="center" vertical="top"/>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5" xfId="0" applyFont="1" applyFill="1" applyBorder="1" applyAlignment="1">
      <alignment horizontal="left" vertical="center" wrapText="1"/>
    </xf>
    <xf numFmtId="16" fontId="9" fillId="0" borderId="5" xfId="0" quotePrefix="1" applyNumberFormat="1" applyFont="1" applyFill="1" applyBorder="1" applyAlignment="1">
      <alignment horizontal="center" vertical="center"/>
    </xf>
    <xf numFmtId="0" fontId="9" fillId="0" borderId="5" xfId="0" applyFont="1" applyFill="1" applyBorder="1" applyAlignment="1">
      <alignment horizontal="left" vertical="center" wrapText="1"/>
    </xf>
    <xf numFmtId="0" fontId="9" fillId="0" borderId="5" xfId="0" quotePrefix="1" applyFont="1" applyFill="1" applyBorder="1" applyAlignment="1">
      <alignment horizontal="center" vertical="center"/>
    </xf>
    <xf numFmtId="2" fontId="9" fillId="0" borderId="5" xfId="0" applyNumberFormat="1" applyFont="1" applyFill="1" applyBorder="1" applyAlignment="1">
      <alignment horizontal="center" vertical="center"/>
    </xf>
    <xf numFmtId="0" fontId="9" fillId="0" borderId="4" xfId="0" applyFont="1" applyFill="1" applyBorder="1" applyAlignment="1">
      <alignment horizontal="left" vertical="center" wrapText="1"/>
    </xf>
    <xf numFmtId="2" fontId="9" fillId="0" borderId="1" xfId="0" applyNumberFormat="1" applyFont="1" applyFill="1" applyBorder="1" applyAlignment="1">
      <alignment horizontal="center" vertical="center" wrapText="1"/>
    </xf>
    <xf numFmtId="0" fontId="9" fillId="0" borderId="1" xfId="0" applyFont="1" applyFill="1" applyBorder="1" applyAlignment="1">
      <alignment horizontal="right" vertical="center" wrapText="1"/>
    </xf>
    <xf numFmtId="0" fontId="9" fillId="3" borderId="1" xfId="0" applyFont="1" applyFill="1" applyBorder="1" applyAlignment="1">
      <alignment horizontal="center" vertical="center"/>
    </xf>
    <xf numFmtId="4" fontId="9" fillId="0" borderId="1" xfId="0" applyNumberFormat="1" applyFont="1" applyBorder="1" applyAlignment="1">
      <alignment vertical="center" wrapText="1"/>
    </xf>
    <xf numFmtId="0" fontId="8" fillId="0" borderId="1" xfId="0" applyFont="1" applyBorder="1" applyAlignment="1">
      <alignment horizontal="center" vertical="center"/>
    </xf>
    <xf numFmtId="0" fontId="9"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1" applyNumberFormat="1" applyFont="1" applyBorder="1" applyAlignment="1">
      <alignment horizontal="center" vertical="center"/>
    </xf>
    <xf numFmtId="0" fontId="9" fillId="0" borderId="1" xfId="0" applyFont="1" applyBorder="1" applyAlignment="1">
      <alignment horizontal="center" vertical="center"/>
    </xf>
    <xf numFmtId="0" fontId="10" fillId="0" borderId="1" xfId="4" applyFont="1" applyBorder="1" applyAlignment="1">
      <alignment horizontal="center" vertical="center" wrapText="1"/>
    </xf>
    <xf numFmtId="2" fontId="9" fillId="0" borderId="1" xfId="0" applyNumberFormat="1" applyFont="1" applyBorder="1" applyAlignment="1">
      <alignment horizontal="center" vertical="center"/>
    </xf>
    <xf numFmtId="0" fontId="9" fillId="0" borderId="1" xfId="4" applyFont="1" applyBorder="1" applyAlignment="1">
      <alignment horizontal="center" vertical="center" wrapText="1"/>
    </xf>
    <xf numFmtId="0" fontId="9" fillId="0" borderId="0" xfId="0" applyFont="1" applyFill="1"/>
    <xf numFmtId="0" fontId="10" fillId="0" borderId="1" xfId="0" applyFont="1" applyBorder="1" applyAlignment="1">
      <alignment horizontal="center" vertical="center"/>
    </xf>
    <xf numFmtId="0" fontId="10" fillId="0" borderId="1" xfId="0" applyFont="1" applyFill="1" applyBorder="1" applyAlignment="1">
      <alignment horizontal="center" vertical="center" textRotation="90" wrapText="1"/>
    </xf>
    <xf numFmtId="0" fontId="9" fillId="0" borderId="5" xfId="0" applyFont="1" applyFill="1" applyBorder="1" applyAlignment="1">
      <alignment vertical="center" wrapText="1"/>
    </xf>
    <xf numFmtId="16" fontId="9"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xf>
    <xf numFmtId="2" fontId="9" fillId="0" borderId="1" xfId="3" applyNumberFormat="1" applyFont="1" applyFill="1" applyBorder="1" applyAlignment="1">
      <alignment horizontal="center" vertical="center"/>
    </xf>
    <xf numFmtId="2" fontId="9" fillId="0" borderId="1" xfId="3" applyNumberFormat="1" applyFont="1" applyFill="1" applyBorder="1" applyAlignment="1">
      <alignment horizontal="center" vertical="center" wrapText="1"/>
    </xf>
    <xf numFmtId="3" fontId="9" fillId="0" borderId="1" xfId="0" quotePrefix="1"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xf>
    <xf numFmtId="4" fontId="9" fillId="0" borderId="1" xfId="0" applyNumberFormat="1" applyFont="1" applyFill="1" applyBorder="1" applyAlignment="1">
      <alignment vertical="center" wrapText="1"/>
    </xf>
    <xf numFmtId="0" fontId="8"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7" xfId="0" applyFont="1" applyBorder="1" applyAlignment="1">
      <alignment vertical="center" wrapText="1"/>
    </xf>
    <xf numFmtId="0" fontId="9" fillId="0" borderId="1" xfId="0" applyFont="1" applyBorder="1" applyAlignment="1">
      <alignment vertical="center" wrapText="1"/>
    </xf>
    <xf numFmtId="0" fontId="10"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3" borderId="1" xfId="0" quotePrefix="1" applyFont="1" applyFill="1" applyBorder="1" applyAlignment="1">
      <alignment horizontal="center" vertical="center"/>
    </xf>
    <xf numFmtId="2" fontId="9" fillId="3" borderId="1" xfId="0" applyNumberFormat="1" applyFont="1" applyFill="1" applyBorder="1" applyAlignment="1">
      <alignment horizontal="center" vertical="center"/>
    </xf>
    <xf numFmtId="1" fontId="9" fillId="0" borderId="1" xfId="0" quotePrefix="1" applyNumberFormat="1" applyFont="1" applyFill="1" applyBorder="1" applyAlignment="1">
      <alignment horizontal="center" vertical="center"/>
    </xf>
    <xf numFmtId="0" fontId="9" fillId="0" borderId="0" xfId="5" applyFont="1" applyFill="1" applyBorder="1" applyAlignment="1">
      <alignment horizontal="right"/>
    </xf>
    <xf numFmtId="0" fontId="9" fillId="0" borderId="0" xfId="0" applyFont="1" applyFill="1" applyAlignment="1">
      <alignment horizontal="center"/>
    </xf>
    <xf numFmtId="0" fontId="9" fillId="0" borderId="0" xfId="0" applyFont="1" applyFill="1" applyAlignment="1">
      <alignment horizontal="center" vertical="center"/>
    </xf>
    <xf numFmtId="0" fontId="9" fillId="0" borderId="9" xfId="5" applyFont="1" applyFill="1" applyBorder="1" applyAlignment="1">
      <alignment horizontal="right" vertical="center"/>
    </xf>
    <xf numFmtId="0" fontId="9" fillId="0" borderId="0" xfId="5" applyFont="1" applyFill="1" applyBorder="1" applyAlignment="1">
      <alignment horizontal="righ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vertical="center" wrapText="1"/>
    </xf>
    <xf numFmtId="0" fontId="13" fillId="0" borderId="1" xfId="0" applyFont="1" applyFill="1" applyBorder="1" applyAlignment="1">
      <alignment horizontal="center" vertical="center"/>
    </xf>
    <xf numFmtId="49" fontId="12" fillId="0" borderId="1" xfId="0" quotePrefix="1" applyNumberFormat="1" applyFont="1" applyFill="1" applyBorder="1" applyAlignment="1">
      <alignment horizontal="center" vertical="center"/>
    </xf>
    <xf numFmtId="0" fontId="12" fillId="0" borderId="1" xfId="0" applyFont="1" applyFill="1" applyBorder="1" applyAlignment="1">
      <alignment horizontal="left" vertical="top" wrapText="1"/>
    </xf>
    <xf numFmtId="0" fontId="12" fillId="0" borderId="1" xfId="4" applyFont="1" applyFill="1" applyBorder="1" applyAlignment="1">
      <alignment horizontal="center" vertical="center" wrapText="1"/>
    </xf>
    <xf numFmtId="0" fontId="9" fillId="0" borderId="1" xfId="4" applyFont="1" applyFill="1" applyBorder="1" applyAlignment="1">
      <alignment horizontal="center" vertical="center" wrapText="1"/>
    </xf>
    <xf numFmtId="0" fontId="9" fillId="0" borderId="3" xfId="0" applyFont="1" applyBorder="1" applyAlignment="1">
      <alignment vertical="center" wrapText="1"/>
    </xf>
    <xf numFmtId="0" fontId="9" fillId="0" borderId="2" xfId="0" applyFont="1" applyBorder="1" applyAlignment="1">
      <alignment horizontal="center" vertical="center" wrapText="1"/>
    </xf>
    <xf numFmtId="0" fontId="9" fillId="0" borderId="6" xfId="0" applyFont="1" applyFill="1" applyBorder="1" applyAlignment="1">
      <alignment vertical="center" wrapText="1"/>
    </xf>
    <xf numFmtId="0" fontId="9" fillId="0" borderId="10" xfId="0" applyFont="1" applyBorder="1" applyAlignment="1">
      <alignment horizontal="center" vertical="center" wrapText="1"/>
    </xf>
    <xf numFmtId="0" fontId="9" fillId="0" borderId="2" xfId="0" applyFont="1" applyBorder="1" applyAlignment="1">
      <alignment vertical="center" wrapText="1"/>
    </xf>
    <xf numFmtId="0" fontId="12" fillId="0" borderId="11" xfId="0" applyFont="1" applyFill="1" applyBorder="1" applyAlignment="1">
      <alignment horizontal="center" vertical="center"/>
    </xf>
    <xf numFmtId="1" fontId="9" fillId="0" borderId="0" xfId="0" quotePrefix="1" applyNumberFormat="1"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0" xfId="0" applyFont="1" applyAlignment="1">
      <alignment vertical="center"/>
    </xf>
    <xf numFmtId="1" fontId="10" fillId="0" borderId="1" xfId="0" applyNumberFormat="1" applyFont="1" applyBorder="1" applyAlignment="1">
      <alignment horizontal="center" vertical="center"/>
    </xf>
    <xf numFmtId="0" fontId="10" fillId="0" borderId="0" xfId="0" applyFont="1" applyFill="1" applyAlignment="1">
      <alignment horizontal="center" vertical="center"/>
    </xf>
    <xf numFmtId="0" fontId="9" fillId="0" borderId="0" xfId="0" applyFont="1" applyBorder="1" applyAlignment="1">
      <alignment vertical="center"/>
    </xf>
    <xf numFmtId="0" fontId="10" fillId="0" borderId="4" xfId="0" applyFont="1" applyFill="1" applyBorder="1" applyAlignment="1">
      <alignment horizontal="center" vertical="center"/>
    </xf>
    <xf numFmtId="0" fontId="10" fillId="0" borderId="4" xfId="0" applyFont="1" applyFill="1" applyBorder="1" applyAlignment="1">
      <alignment horizontal="left" vertical="center" wrapText="1"/>
    </xf>
    <xf numFmtId="0" fontId="8" fillId="0" borderId="1" xfId="0" applyFont="1" applyBorder="1" applyAlignment="1">
      <alignment horizontal="center" vertical="center" wrapText="1"/>
    </xf>
    <xf numFmtId="4" fontId="8" fillId="0" borderId="2" xfId="0" applyNumberFormat="1" applyFont="1" applyFill="1" applyBorder="1" applyAlignment="1">
      <alignment horizontal="center" vertical="center" wrapText="1"/>
    </xf>
    <xf numFmtId="0" fontId="9" fillId="0" borderId="0" xfId="0" applyFont="1" applyFill="1" applyAlignment="1">
      <alignment horizontal="left" vertical="center"/>
    </xf>
    <xf numFmtId="0" fontId="10" fillId="0" borderId="3" xfId="0" applyFont="1" applyFill="1" applyBorder="1" applyAlignment="1">
      <alignment horizontal="center" vertical="center"/>
    </xf>
    <xf numFmtId="4" fontId="9" fillId="2" borderId="1" xfId="0" applyNumberFormat="1" applyFont="1" applyFill="1" applyBorder="1" applyAlignment="1">
      <alignment horizontal="center" vertical="center" wrapText="1"/>
    </xf>
    <xf numFmtId="0" fontId="10" fillId="0" borderId="1" xfId="0" applyFont="1" applyFill="1" applyBorder="1" applyAlignment="1">
      <alignment horizontal="center"/>
    </xf>
    <xf numFmtId="0" fontId="9" fillId="0" borderId="1" xfId="0" applyFont="1" applyBorder="1" applyAlignment="1">
      <alignment horizontal="center" vertical="center" textRotation="90"/>
    </xf>
    <xf numFmtId="0" fontId="9" fillId="0" borderId="1" xfId="1" applyNumberFormat="1" applyFont="1" applyFill="1" applyBorder="1" applyAlignment="1">
      <alignment horizontal="center" vertical="center"/>
    </xf>
    <xf numFmtId="4" fontId="8" fillId="0" borderId="2" xfId="0" applyNumberFormat="1" applyFont="1" applyBorder="1" applyAlignment="1">
      <alignment horizontal="center" vertical="center" wrapText="1"/>
    </xf>
    <xf numFmtId="49" fontId="9" fillId="0" borderId="1" xfId="0" applyNumberFormat="1" applyFont="1" applyFill="1" applyBorder="1" applyAlignment="1">
      <alignment horizontal="center" vertical="center"/>
    </xf>
    <xf numFmtId="49" fontId="9" fillId="0" borderId="1" xfId="0" quotePrefix="1" applyNumberFormat="1" applyFont="1" applyFill="1" applyBorder="1" applyAlignment="1">
      <alignment horizontal="center" vertical="center"/>
    </xf>
    <xf numFmtId="0" fontId="9" fillId="0" borderId="1" xfId="4" applyFont="1" applyFill="1" applyBorder="1" applyAlignment="1">
      <alignment horizontal="left" vertical="center" wrapText="1"/>
    </xf>
    <xf numFmtId="2" fontId="9" fillId="0" borderId="3" xfId="0" applyNumberFormat="1" applyFont="1" applyFill="1" applyBorder="1" applyAlignment="1">
      <alignment horizontal="center" vertical="center"/>
    </xf>
    <xf numFmtId="2" fontId="10"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textRotation="90"/>
    </xf>
    <xf numFmtId="2" fontId="9" fillId="2" borderId="1" xfId="0" applyNumberFormat="1" applyFont="1" applyFill="1" applyBorder="1" applyAlignment="1">
      <alignment horizontal="center" vertical="center" wrapText="1"/>
    </xf>
    <xf numFmtId="2" fontId="9" fillId="0" borderId="1" xfId="1" applyNumberFormat="1" applyFont="1" applyFill="1" applyBorder="1" applyAlignment="1">
      <alignment horizontal="center" vertical="center"/>
    </xf>
    <xf numFmtId="2" fontId="9" fillId="0" borderId="3" xfId="0" applyNumberFormat="1" applyFont="1" applyFill="1" applyBorder="1" applyAlignment="1">
      <alignment horizontal="center"/>
    </xf>
    <xf numFmtId="2" fontId="9" fillId="0" borderId="1" xfId="0" applyNumberFormat="1" applyFont="1" applyFill="1" applyBorder="1" applyAlignment="1">
      <alignment horizontal="center" vertical="top" wrapText="1"/>
    </xf>
    <xf numFmtId="2" fontId="9" fillId="0" borderId="1" xfId="0" applyNumberFormat="1" applyFont="1" applyBorder="1" applyAlignment="1">
      <alignment horizontal="center" vertical="center" wrapText="1"/>
    </xf>
    <xf numFmtId="2" fontId="9" fillId="0" borderId="0" xfId="0" applyNumberFormat="1" applyFont="1" applyFill="1" applyBorder="1" applyAlignment="1">
      <alignment horizontal="center" vertical="center"/>
    </xf>
    <xf numFmtId="2" fontId="9" fillId="0" borderId="0" xfId="0" applyNumberFormat="1" applyFont="1" applyFill="1" applyAlignment="1">
      <alignment horizontal="center"/>
    </xf>
    <xf numFmtId="0" fontId="12" fillId="4" borderId="1" xfId="0" applyFont="1" applyFill="1" applyBorder="1" applyAlignment="1">
      <alignment vertical="center" wrapText="1"/>
    </xf>
    <xf numFmtId="0" fontId="9" fillId="0" borderId="0" xfId="0" applyFont="1" applyFill="1" applyAlignment="1">
      <alignment horizontal="left" vertical="center"/>
    </xf>
    <xf numFmtId="0" fontId="9" fillId="0" borderId="8" xfId="0" applyFont="1" applyFill="1" applyBorder="1" applyAlignment="1">
      <alignment horizontal="left" vertical="center"/>
    </xf>
    <xf numFmtId="0" fontId="8" fillId="0" borderId="0" xfId="0" applyFont="1" applyFill="1" applyAlignment="1">
      <alignment horizontal="center" vertical="center"/>
    </xf>
    <xf numFmtId="0" fontId="9" fillId="0" borderId="0" xfId="0" applyFont="1" applyAlignment="1">
      <alignment horizontal="left" vertical="center"/>
    </xf>
    <xf numFmtId="0" fontId="9" fillId="0" borderId="0" xfId="0" applyFont="1" applyFill="1" applyAlignment="1">
      <alignment horizontal="left" vertical="center" wrapText="1"/>
    </xf>
    <xf numFmtId="2" fontId="9" fillId="3" borderId="1" xfId="3" applyNumberFormat="1" applyFont="1" applyFill="1" applyBorder="1" applyAlignment="1">
      <alignment horizontal="center" vertical="center" wrapText="1"/>
    </xf>
  </cellXfs>
  <cellStyles count="7">
    <cellStyle name="Comma" xfId="3" builtinId="3"/>
    <cellStyle name="dataval1 2" xfId="1" xr:uid="{00000000-0005-0000-0000-000001000000}"/>
    <cellStyle name="formulas" xfId="2" xr:uid="{00000000-0005-0000-0000-000002000000}"/>
    <cellStyle name="Normal" xfId="0" builtinId="0"/>
    <cellStyle name="Normal_Sheet1" xfId="4" xr:uid="{00000000-0005-0000-0000-000004000000}"/>
    <cellStyle name="Style 1" xfId="5" xr:uid="{00000000-0005-0000-0000-000005000000}"/>
    <cellStyle name="Style 2" xfId="6" xr:uid="{E2E330A4-A694-4921-B466-E0711CD5B1B4}"/>
  </cellStyles>
  <dxfs count="5">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61"/>
  <sheetViews>
    <sheetView tabSelected="1" view="pageBreakPreview" topLeftCell="A793" zoomScale="115" zoomScaleNormal="100" zoomScaleSheetLayoutView="115" workbookViewId="0">
      <selection activeCell="B806" sqref="B806"/>
    </sheetView>
  </sheetViews>
  <sheetFormatPr defaultColWidth="8.7109375" defaultRowHeight="16.5" x14ac:dyDescent="0.3"/>
  <cols>
    <col min="1" max="1" width="4.85546875" style="78" customWidth="1"/>
    <col min="2" max="2" width="88.42578125" style="55" customWidth="1"/>
    <col min="3" max="3" width="5.5703125" style="77" customWidth="1"/>
    <col min="4" max="4" width="9.28515625" style="127" customWidth="1"/>
    <col min="5" max="16384" width="8.7109375" style="1"/>
  </cols>
  <sheetData>
    <row r="1" spans="1:12" s="100" customFormat="1" ht="12" customHeight="1" x14ac:dyDescent="0.2">
      <c r="A1" s="131" t="s">
        <v>1091</v>
      </c>
      <c r="B1" s="131"/>
      <c r="C1" s="131"/>
      <c r="D1" s="131"/>
    </row>
    <row r="2" spans="1:12" s="100" customFormat="1" ht="12" customHeight="1" x14ac:dyDescent="0.2">
      <c r="A2" s="132" t="s">
        <v>1085</v>
      </c>
      <c r="B2" s="132"/>
      <c r="C2" s="132"/>
      <c r="D2" s="132"/>
    </row>
    <row r="3" spans="1:12" s="100" customFormat="1" ht="12" customHeight="1" x14ac:dyDescent="0.2">
      <c r="A3" s="133" t="s">
        <v>499</v>
      </c>
      <c r="B3" s="133"/>
      <c r="C3" s="133"/>
      <c r="D3" s="133"/>
      <c r="E3" s="2"/>
      <c r="F3" s="2"/>
      <c r="G3" s="2"/>
      <c r="H3" s="2"/>
      <c r="I3" s="2"/>
      <c r="J3" s="2"/>
      <c r="K3" s="2"/>
      <c r="L3" s="2"/>
    </row>
    <row r="4" spans="1:12" s="100" customFormat="1" ht="12" customHeight="1" x14ac:dyDescent="0.2">
      <c r="A4" s="129" t="s">
        <v>159</v>
      </c>
      <c r="B4" s="129"/>
      <c r="C4" s="129"/>
      <c r="D4" s="129"/>
      <c r="E4" s="2"/>
      <c r="F4" s="2"/>
      <c r="G4" s="2"/>
      <c r="H4" s="2"/>
      <c r="I4" s="2"/>
      <c r="J4" s="2"/>
      <c r="K4" s="2"/>
      <c r="L4" s="2"/>
    </row>
    <row r="5" spans="1:12" s="100" customFormat="1" ht="12" customHeight="1" x14ac:dyDescent="0.2">
      <c r="A5" s="129" t="s">
        <v>160</v>
      </c>
      <c r="B5" s="129"/>
      <c r="C5" s="129"/>
      <c r="D5" s="129"/>
      <c r="E5" s="2"/>
      <c r="F5" s="2"/>
      <c r="G5" s="2"/>
      <c r="H5" s="2"/>
      <c r="I5" s="2"/>
      <c r="J5" s="2"/>
      <c r="K5" s="2"/>
      <c r="L5" s="2"/>
    </row>
    <row r="6" spans="1:12" s="100" customFormat="1" ht="12" customHeight="1" x14ac:dyDescent="0.2">
      <c r="A6" s="129" t="s">
        <v>5</v>
      </c>
      <c r="B6" s="129"/>
      <c r="C6" s="129"/>
      <c r="D6" s="129"/>
    </row>
    <row r="7" spans="1:12" s="100" customFormat="1" ht="12" customHeight="1" x14ac:dyDescent="0.2">
      <c r="A7" s="130" t="s">
        <v>161</v>
      </c>
      <c r="B7" s="130"/>
      <c r="C7" s="130"/>
      <c r="D7" s="130"/>
      <c r="E7" s="103"/>
      <c r="F7" s="103"/>
    </row>
    <row r="8" spans="1:12" s="100" customFormat="1" ht="12" customHeight="1" x14ac:dyDescent="0.2">
      <c r="A8" s="4" t="s">
        <v>1</v>
      </c>
      <c r="B8" s="4" t="s">
        <v>1092</v>
      </c>
      <c r="C8" s="4" t="s">
        <v>517</v>
      </c>
      <c r="D8" s="10" t="s">
        <v>2</v>
      </c>
    </row>
    <row r="9" spans="1:12" s="100" customFormat="1" ht="12" customHeight="1" x14ac:dyDescent="0.2">
      <c r="A9" s="5"/>
      <c r="B9" s="109" t="s">
        <v>81</v>
      </c>
      <c r="C9" s="5"/>
      <c r="D9" s="118"/>
    </row>
    <row r="10" spans="1:12" s="100" customFormat="1" ht="12" customHeight="1" x14ac:dyDescent="0.2">
      <c r="A10" s="5"/>
      <c r="B10" s="6" t="s">
        <v>162</v>
      </c>
      <c r="C10" s="5"/>
      <c r="D10" s="118"/>
    </row>
    <row r="11" spans="1:12" s="100" customFormat="1" ht="12" customHeight="1" x14ac:dyDescent="0.2">
      <c r="A11" s="4">
        <v>1</v>
      </c>
      <c r="B11" s="9" t="s">
        <v>163</v>
      </c>
      <c r="C11" s="8" t="s">
        <v>0</v>
      </c>
      <c r="D11" s="10">
        <v>5</v>
      </c>
    </row>
    <row r="12" spans="1:12" s="100" customFormat="1" ht="12" customHeight="1" x14ac:dyDescent="0.2">
      <c r="A12" s="4">
        <f>A11+1</f>
        <v>2</v>
      </c>
      <c r="B12" s="9" t="s">
        <v>164</v>
      </c>
      <c r="C12" s="8" t="s">
        <v>0</v>
      </c>
      <c r="D12" s="10">
        <v>53</v>
      </c>
    </row>
    <row r="13" spans="1:12" s="100" customFormat="1" ht="12" customHeight="1" x14ac:dyDescent="0.2">
      <c r="A13" s="4">
        <f>A12+1</f>
        <v>3</v>
      </c>
      <c r="B13" s="9" t="s">
        <v>165</v>
      </c>
      <c r="C13" s="8" t="s">
        <v>0</v>
      </c>
      <c r="D13" s="10">
        <v>6</v>
      </c>
    </row>
    <row r="14" spans="1:12" s="100" customFormat="1" ht="12" customHeight="1" x14ac:dyDescent="0.2">
      <c r="A14" s="4">
        <f>A13+1</f>
        <v>4</v>
      </c>
      <c r="B14" s="9" t="s">
        <v>1095</v>
      </c>
      <c r="C14" s="8" t="s">
        <v>1107</v>
      </c>
      <c r="D14" s="10">
        <v>1.042</v>
      </c>
    </row>
    <row r="15" spans="1:12" s="100" customFormat="1" ht="12" customHeight="1" x14ac:dyDescent="0.2">
      <c r="A15" s="4">
        <f t="shared" ref="A15:A36" si="0">A14+1</f>
        <v>5</v>
      </c>
      <c r="B15" s="9" t="s">
        <v>166</v>
      </c>
      <c r="C15" s="8" t="s">
        <v>754</v>
      </c>
      <c r="D15" s="10">
        <v>11.42</v>
      </c>
    </row>
    <row r="16" spans="1:12" s="100" customFormat="1" ht="12" customHeight="1" x14ac:dyDescent="0.2">
      <c r="A16" s="4">
        <f t="shared" si="0"/>
        <v>6</v>
      </c>
      <c r="B16" s="9" t="s">
        <v>167</v>
      </c>
      <c r="C16" s="8" t="s">
        <v>8</v>
      </c>
      <c r="D16" s="10">
        <f>105.48+6.82+2.41</f>
        <v>114.71000000000001</v>
      </c>
    </row>
    <row r="17" spans="1:7" s="100" customFormat="1" ht="12" customHeight="1" x14ac:dyDescent="0.2">
      <c r="A17" s="4">
        <f t="shared" si="0"/>
        <v>7</v>
      </c>
      <c r="B17" s="9" t="s">
        <v>168</v>
      </c>
      <c r="C17" s="8" t="s">
        <v>0</v>
      </c>
      <c r="D17" s="10">
        <v>6</v>
      </c>
    </row>
    <row r="18" spans="1:7" s="100" customFormat="1" ht="12" customHeight="1" x14ac:dyDescent="0.2">
      <c r="A18" s="4">
        <f t="shared" si="0"/>
        <v>8</v>
      </c>
      <c r="B18" s="9" t="s">
        <v>169</v>
      </c>
      <c r="C18" s="8" t="s">
        <v>3</v>
      </c>
      <c r="D18" s="10">
        <v>1</v>
      </c>
    </row>
    <row r="19" spans="1:7" s="100" customFormat="1" ht="12" customHeight="1" x14ac:dyDescent="0.2">
      <c r="A19" s="4">
        <f t="shared" si="0"/>
        <v>9</v>
      </c>
      <c r="B19" s="9" t="s">
        <v>170</v>
      </c>
      <c r="C19" s="8" t="s">
        <v>0</v>
      </c>
      <c r="D19" s="10">
        <v>1</v>
      </c>
    </row>
    <row r="20" spans="1:7" s="100" customFormat="1" ht="12" customHeight="1" x14ac:dyDescent="0.2">
      <c r="A20" s="4">
        <f t="shared" si="0"/>
        <v>10</v>
      </c>
      <c r="B20" s="9" t="s">
        <v>171</v>
      </c>
      <c r="C20" s="8" t="s">
        <v>755</v>
      </c>
      <c r="D20" s="10">
        <v>16</v>
      </c>
    </row>
    <row r="21" spans="1:7" s="100" customFormat="1" ht="12" customHeight="1" x14ac:dyDescent="0.2">
      <c r="A21" s="4">
        <f t="shared" si="0"/>
        <v>11</v>
      </c>
      <c r="B21" s="9" t="s">
        <v>172</v>
      </c>
      <c r="C21" s="8" t="s">
        <v>755</v>
      </c>
      <c r="D21" s="10">
        <v>2.8</v>
      </c>
    </row>
    <row r="22" spans="1:7" s="100" customFormat="1" ht="12" customHeight="1" x14ac:dyDescent="0.2">
      <c r="A22" s="4">
        <f t="shared" si="0"/>
        <v>12</v>
      </c>
      <c r="B22" s="9" t="s">
        <v>173</v>
      </c>
      <c r="C22" s="8" t="s">
        <v>754</v>
      </c>
      <c r="D22" s="10">
        <f>336*0.4</f>
        <v>134.4</v>
      </c>
    </row>
    <row r="23" spans="1:7" s="100" customFormat="1" ht="12" customHeight="1" x14ac:dyDescent="0.2">
      <c r="A23" s="4">
        <f t="shared" si="0"/>
        <v>13</v>
      </c>
      <c r="B23" s="9" t="s">
        <v>174</v>
      </c>
      <c r="C23" s="8" t="s">
        <v>754</v>
      </c>
      <c r="D23" s="10">
        <f>295*0.2</f>
        <v>59</v>
      </c>
      <c r="G23" s="8"/>
    </row>
    <row r="24" spans="1:7" s="100" customFormat="1" ht="12" customHeight="1" x14ac:dyDescent="0.2">
      <c r="A24" s="4">
        <f t="shared" si="0"/>
        <v>14</v>
      </c>
      <c r="B24" s="9" t="s">
        <v>175</v>
      </c>
      <c r="C24" s="8" t="s">
        <v>755</v>
      </c>
      <c r="D24" s="10">
        <f>(6.85*21.35*2+18.78)*1.05</f>
        <v>326.83875</v>
      </c>
    </row>
    <row r="25" spans="1:7" s="100" customFormat="1" ht="12" customHeight="1" x14ac:dyDescent="0.2">
      <c r="A25" s="4">
        <f t="shared" si="0"/>
        <v>15</v>
      </c>
      <c r="B25" s="9" t="s">
        <v>176</v>
      </c>
      <c r="C25" s="8" t="s">
        <v>755</v>
      </c>
      <c r="D25" s="10">
        <v>10.5</v>
      </c>
    </row>
    <row r="26" spans="1:7" s="100" customFormat="1" ht="12" customHeight="1" x14ac:dyDescent="0.2">
      <c r="A26" s="4">
        <f t="shared" si="0"/>
        <v>16</v>
      </c>
      <c r="B26" s="9" t="s">
        <v>177</v>
      </c>
      <c r="C26" s="8" t="s">
        <v>0</v>
      </c>
      <c r="D26" s="10">
        <v>1</v>
      </c>
    </row>
    <row r="27" spans="1:7" s="100" customFormat="1" ht="12" customHeight="1" x14ac:dyDescent="0.2">
      <c r="A27" s="4">
        <f t="shared" si="0"/>
        <v>17</v>
      </c>
      <c r="B27" s="9" t="s">
        <v>178</v>
      </c>
      <c r="C27" s="8" t="s">
        <v>3</v>
      </c>
      <c r="D27" s="10">
        <v>1</v>
      </c>
    </row>
    <row r="28" spans="1:7" s="100" customFormat="1" ht="25.5" x14ac:dyDescent="0.2">
      <c r="A28" s="4">
        <f t="shared" si="0"/>
        <v>18</v>
      </c>
      <c r="B28" s="84" t="s">
        <v>179</v>
      </c>
      <c r="C28" s="8" t="s">
        <v>3</v>
      </c>
      <c r="D28" s="10">
        <v>1</v>
      </c>
    </row>
    <row r="29" spans="1:7" s="100" customFormat="1" ht="12" customHeight="1" x14ac:dyDescent="0.2">
      <c r="A29" s="4">
        <f t="shared" si="0"/>
        <v>19</v>
      </c>
      <c r="B29" s="9" t="s">
        <v>180</v>
      </c>
      <c r="C29" s="8" t="s">
        <v>755</v>
      </c>
      <c r="D29" s="10">
        <v>237.22</v>
      </c>
    </row>
    <row r="30" spans="1:7" s="100" customFormat="1" ht="12" customHeight="1" x14ac:dyDescent="0.2">
      <c r="A30" s="4">
        <f t="shared" si="0"/>
        <v>20</v>
      </c>
      <c r="B30" s="9" t="s">
        <v>181</v>
      </c>
      <c r="C30" s="8" t="s">
        <v>755</v>
      </c>
      <c r="D30" s="10">
        <f>258.92*1.05</f>
        <v>271.86600000000004</v>
      </c>
    </row>
    <row r="31" spans="1:7" s="100" customFormat="1" ht="12" customHeight="1" x14ac:dyDescent="0.2">
      <c r="A31" s="4">
        <f t="shared" si="0"/>
        <v>21</v>
      </c>
      <c r="B31" s="9" t="s">
        <v>182</v>
      </c>
      <c r="C31" s="8" t="s">
        <v>0</v>
      </c>
      <c r="D31" s="10">
        <v>6</v>
      </c>
    </row>
    <row r="32" spans="1:7" s="100" customFormat="1" ht="12" customHeight="1" x14ac:dyDescent="0.2">
      <c r="A32" s="4">
        <f t="shared" si="0"/>
        <v>22</v>
      </c>
      <c r="B32" s="9" t="s">
        <v>183</v>
      </c>
      <c r="C32" s="8" t="s">
        <v>8</v>
      </c>
      <c r="D32" s="10">
        <f>12.92+15.57+13.33+10.14+11.25+21.48+21.48+5.6+1.9+8*7+7*4</f>
        <v>197.67000000000002</v>
      </c>
    </row>
    <row r="33" spans="1:4" s="100" customFormat="1" ht="12" customHeight="1" x14ac:dyDescent="0.2">
      <c r="A33" s="4">
        <f t="shared" si="0"/>
        <v>23</v>
      </c>
      <c r="B33" s="9" t="s">
        <v>184</v>
      </c>
      <c r="C33" s="8" t="s">
        <v>755</v>
      </c>
      <c r="D33" s="10">
        <f>D24</f>
        <v>326.83875</v>
      </c>
    </row>
    <row r="34" spans="1:4" s="100" customFormat="1" ht="12" customHeight="1" x14ac:dyDescent="0.2">
      <c r="A34" s="4">
        <f t="shared" si="0"/>
        <v>24</v>
      </c>
      <c r="B34" s="9" t="s">
        <v>185</v>
      </c>
      <c r="C34" s="8" t="s">
        <v>754</v>
      </c>
      <c r="D34" s="10">
        <f>D11*0.2*0.6*1.8+D12*2*1.8*0.1+D13*2*0.05+D15+D20*0.2+D22*0.25+D17*0.1+D19*0.2+D29*0.04+D30*0.3+D31*0.1</f>
        <v>161.42860000000002</v>
      </c>
    </row>
    <row r="35" spans="1:4" s="100" customFormat="1" ht="12" customHeight="1" x14ac:dyDescent="0.2">
      <c r="A35" s="4">
        <f t="shared" si="0"/>
        <v>25</v>
      </c>
      <c r="B35" s="9" t="s">
        <v>186</v>
      </c>
      <c r="C35" s="8" t="s">
        <v>755</v>
      </c>
      <c r="D35" s="10">
        <v>327</v>
      </c>
    </row>
    <row r="36" spans="1:4" s="100" customFormat="1" ht="12" customHeight="1" x14ac:dyDescent="0.2">
      <c r="A36" s="4">
        <f t="shared" si="0"/>
        <v>26</v>
      </c>
      <c r="B36" s="9" t="s">
        <v>914</v>
      </c>
      <c r="C36" s="8" t="s">
        <v>8</v>
      </c>
      <c r="D36" s="10">
        <f>25.19+92.13</f>
        <v>117.32</v>
      </c>
    </row>
    <row r="37" spans="1:4" s="100" customFormat="1" ht="12" customHeight="1" x14ac:dyDescent="0.2">
      <c r="A37" s="4">
        <f t="shared" ref="A37" si="1">A36+1</f>
        <v>27</v>
      </c>
      <c r="B37" s="9" t="s">
        <v>915</v>
      </c>
      <c r="C37" s="8" t="s">
        <v>8</v>
      </c>
      <c r="D37" s="10">
        <v>69.37</v>
      </c>
    </row>
    <row r="38" spans="1:4" s="100" customFormat="1" ht="12" customHeight="1" x14ac:dyDescent="0.2">
      <c r="A38" s="4"/>
      <c r="B38" s="102" t="s">
        <v>187</v>
      </c>
      <c r="C38" s="4"/>
      <c r="D38" s="10"/>
    </row>
    <row r="39" spans="1:4" s="100" customFormat="1" ht="12" customHeight="1" x14ac:dyDescent="0.2">
      <c r="A39" s="13">
        <v>1</v>
      </c>
      <c r="B39" s="14" t="s">
        <v>188</v>
      </c>
      <c r="C39" s="15"/>
      <c r="D39" s="119"/>
    </row>
    <row r="40" spans="1:4" s="100" customFormat="1" ht="12" customHeight="1" x14ac:dyDescent="0.2">
      <c r="A40" s="4" t="s">
        <v>9</v>
      </c>
      <c r="B40" s="9" t="s">
        <v>189</v>
      </c>
      <c r="C40" s="8" t="s">
        <v>755</v>
      </c>
      <c r="D40" s="10">
        <v>271.86600000000004</v>
      </c>
    </row>
    <row r="41" spans="1:4" s="100" customFormat="1" ht="12" customHeight="1" x14ac:dyDescent="0.2">
      <c r="A41" s="4" t="s">
        <v>190</v>
      </c>
      <c r="B41" s="9" t="s">
        <v>191</v>
      </c>
      <c r="C41" s="8" t="s">
        <v>755</v>
      </c>
      <c r="D41" s="10">
        <v>285.45930000000004</v>
      </c>
    </row>
    <row r="42" spans="1:4" s="100" customFormat="1" ht="12" customHeight="1" x14ac:dyDescent="0.2">
      <c r="A42" s="4" t="s">
        <v>192</v>
      </c>
      <c r="B42" s="9" t="s">
        <v>193</v>
      </c>
      <c r="C42" s="8" t="s">
        <v>754</v>
      </c>
      <c r="D42" s="10">
        <v>27.186600000000006</v>
      </c>
    </row>
    <row r="43" spans="1:4" s="100" customFormat="1" ht="12" customHeight="1" x14ac:dyDescent="0.2">
      <c r="A43" s="4" t="s">
        <v>194</v>
      </c>
      <c r="B43" s="9" t="s">
        <v>195</v>
      </c>
      <c r="C43" s="8" t="s">
        <v>755</v>
      </c>
      <c r="D43" s="10">
        <v>285.45930000000004</v>
      </c>
    </row>
    <row r="44" spans="1:4" s="100" customFormat="1" ht="12" customHeight="1" x14ac:dyDescent="0.2">
      <c r="A44" s="4" t="s">
        <v>196</v>
      </c>
      <c r="B44" s="9" t="s">
        <v>197</v>
      </c>
      <c r="C44" s="8" t="s">
        <v>755</v>
      </c>
      <c r="D44" s="10">
        <v>271.86600000000004</v>
      </c>
    </row>
    <row r="45" spans="1:4" s="100" customFormat="1" ht="12" customHeight="1" x14ac:dyDescent="0.2">
      <c r="A45" s="4" t="s">
        <v>198</v>
      </c>
      <c r="B45" s="9" t="s">
        <v>1053</v>
      </c>
      <c r="C45" s="8" t="s">
        <v>754</v>
      </c>
      <c r="D45" s="10">
        <v>19.030620000000006</v>
      </c>
    </row>
    <row r="46" spans="1:4" s="100" customFormat="1" ht="12" customHeight="1" x14ac:dyDescent="0.2">
      <c r="A46" s="4" t="s">
        <v>200</v>
      </c>
      <c r="B46" s="9" t="s">
        <v>201</v>
      </c>
      <c r="C46" s="8" t="s">
        <v>755</v>
      </c>
      <c r="D46" s="10">
        <v>285.45930000000004</v>
      </c>
    </row>
    <row r="47" spans="1:4" ht="12" customHeight="1" x14ac:dyDescent="0.3">
      <c r="A47" s="16">
        <v>2</v>
      </c>
      <c r="B47" s="17" t="s">
        <v>202</v>
      </c>
      <c r="C47" s="18"/>
      <c r="D47" s="119"/>
    </row>
    <row r="48" spans="1:4" ht="12" customHeight="1" x14ac:dyDescent="0.3">
      <c r="A48" s="20" t="s">
        <v>203</v>
      </c>
      <c r="B48" s="9" t="s">
        <v>189</v>
      </c>
      <c r="C48" s="8" t="s">
        <v>755</v>
      </c>
      <c r="D48" s="10">
        <v>239.93</v>
      </c>
    </row>
    <row r="49" spans="1:4" ht="12" customHeight="1" x14ac:dyDescent="0.3">
      <c r="A49" s="20" t="s">
        <v>204</v>
      </c>
      <c r="B49" s="9" t="s">
        <v>191</v>
      </c>
      <c r="C49" s="8" t="s">
        <v>755</v>
      </c>
      <c r="D49" s="10">
        <v>251.9265</v>
      </c>
    </row>
    <row r="50" spans="1:4" ht="12" customHeight="1" x14ac:dyDescent="0.3">
      <c r="A50" s="20" t="s">
        <v>205</v>
      </c>
      <c r="B50" s="9" t="s">
        <v>193</v>
      </c>
      <c r="C50" s="8" t="s">
        <v>754</v>
      </c>
      <c r="D50" s="10">
        <v>23.993000000000002</v>
      </c>
    </row>
    <row r="51" spans="1:4" ht="12" customHeight="1" x14ac:dyDescent="0.3">
      <c r="A51" s="20" t="s">
        <v>206</v>
      </c>
      <c r="B51" s="9" t="s">
        <v>195</v>
      </c>
      <c r="C51" s="8" t="s">
        <v>755</v>
      </c>
      <c r="D51" s="10">
        <v>251.9265</v>
      </c>
    </row>
    <row r="52" spans="1:4" ht="12" customHeight="1" x14ac:dyDescent="0.3">
      <c r="A52" s="20" t="s">
        <v>207</v>
      </c>
      <c r="B52" s="9" t="s">
        <v>197</v>
      </c>
      <c r="C52" s="8" t="s">
        <v>755</v>
      </c>
      <c r="D52" s="10">
        <v>239.93</v>
      </c>
    </row>
    <row r="53" spans="1:4" ht="12" customHeight="1" x14ac:dyDescent="0.3">
      <c r="A53" s="20" t="s">
        <v>208</v>
      </c>
      <c r="B53" s="9" t="s">
        <v>199</v>
      </c>
      <c r="C53" s="8" t="s">
        <v>754</v>
      </c>
      <c r="D53" s="10">
        <v>16.795100000000001</v>
      </c>
    </row>
    <row r="54" spans="1:4" ht="12" customHeight="1" x14ac:dyDescent="0.3">
      <c r="A54" s="20" t="s">
        <v>209</v>
      </c>
      <c r="B54" s="9" t="s">
        <v>201</v>
      </c>
      <c r="C54" s="8" t="s">
        <v>755</v>
      </c>
      <c r="D54" s="10">
        <v>251.9265</v>
      </c>
    </row>
    <row r="55" spans="1:4" ht="12" customHeight="1" x14ac:dyDescent="0.3">
      <c r="A55" s="16">
        <v>3</v>
      </c>
      <c r="B55" s="17" t="s">
        <v>210</v>
      </c>
      <c r="C55" s="18"/>
      <c r="D55" s="119"/>
    </row>
    <row r="56" spans="1:4" ht="12" customHeight="1" x14ac:dyDescent="0.3">
      <c r="A56" s="20" t="s">
        <v>107</v>
      </c>
      <c r="B56" s="9" t="s">
        <v>1054</v>
      </c>
      <c r="C56" s="8" t="s">
        <v>755</v>
      </c>
      <c r="D56" s="10">
        <v>18.669999999999998</v>
      </c>
    </row>
    <row r="57" spans="1:4" ht="12" customHeight="1" x14ac:dyDescent="0.3">
      <c r="A57" s="16">
        <v>4</v>
      </c>
      <c r="B57" s="17" t="s">
        <v>211</v>
      </c>
      <c r="C57" s="8"/>
      <c r="D57" s="119"/>
    </row>
    <row r="58" spans="1:4" ht="25.5" x14ac:dyDescent="0.3">
      <c r="A58" s="22" t="s">
        <v>212</v>
      </c>
      <c r="B58" s="84" t="s">
        <v>213</v>
      </c>
      <c r="C58" s="8" t="s">
        <v>755</v>
      </c>
      <c r="D58" s="10">
        <v>178.8</v>
      </c>
    </row>
    <row r="59" spans="1:4" ht="14.25" customHeight="1" x14ac:dyDescent="0.3">
      <c r="A59" s="16">
        <v>5</v>
      </c>
      <c r="B59" s="17" t="s">
        <v>214</v>
      </c>
      <c r="C59" s="8"/>
      <c r="D59" s="119"/>
    </row>
    <row r="60" spans="1:4" ht="25.5" x14ac:dyDescent="0.3">
      <c r="A60" s="20" t="s">
        <v>215</v>
      </c>
      <c r="B60" s="84" t="s">
        <v>213</v>
      </c>
      <c r="C60" s="8" t="s">
        <v>755</v>
      </c>
      <c r="D60" s="10">
        <v>111.35</v>
      </c>
    </row>
    <row r="61" spans="1:4" s="3" customFormat="1" ht="14.25" customHeight="1" x14ac:dyDescent="0.3">
      <c r="A61" s="16">
        <v>6</v>
      </c>
      <c r="B61" s="17" t="s">
        <v>216</v>
      </c>
      <c r="C61" s="8"/>
      <c r="D61" s="119"/>
    </row>
    <row r="62" spans="1:4" s="3" customFormat="1" ht="25.5" x14ac:dyDescent="0.3">
      <c r="A62" s="20" t="s">
        <v>14</v>
      </c>
      <c r="B62" s="84" t="s">
        <v>213</v>
      </c>
      <c r="C62" s="8" t="s">
        <v>755</v>
      </c>
      <c r="D62" s="10">
        <v>13.61</v>
      </c>
    </row>
    <row r="63" spans="1:4" s="3" customFormat="1" ht="12" customHeight="1" x14ac:dyDescent="0.3">
      <c r="A63" s="16" t="s">
        <v>20</v>
      </c>
      <c r="B63" s="17" t="s">
        <v>217</v>
      </c>
      <c r="C63" s="18"/>
      <c r="D63" s="119"/>
    </row>
    <row r="64" spans="1:4" s="3" customFormat="1" ht="12" customHeight="1" x14ac:dyDescent="0.3">
      <c r="A64" s="22" t="s">
        <v>218</v>
      </c>
      <c r="B64" s="84" t="s">
        <v>219</v>
      </c>
      <c r="C64" s="8" t="s">
        <v>755</v>
      </c>
      <c r="D64" s="10">
        <v>26.7</v>
      </c>
    </row>
    <row r="65" spans="1:4" s="3" customFormat="1" ht="12" customHeight="1" x14ac:dyDescent="0.3">
      <c r="A65" s="16" t="s">
        <v>21</v>
      </c>
      <c r="B65" s="17" t="s">
        <v>220</v>
      </c>
      <c r="C65" s="18"/>
      <c r="D65" s="119"/>
    </row>
    <row r="66" spans="1:4" s="3" customFormat="1" ht="12" customHeight="1" x14ac:dyDescent="0.3">
      <c r="A66" s="22" t="s">
        <v>221</v>
      </c>
      <c r="B66" s="84" t="s">
        <v>219</v>
      </c>
      <c r="C66" s="8" t="s">
        <v>755</v>
      </c>
      <c r="D66" s="10">
        <v>4.05</v>
      </c>
    </row>
    <row r="67" spans="1:4" s="3" customFormat="1" ht="12" customHeight="1" x14ac:dyDescent="0.3">
      <c r="A67" s="16" t="s">
        <v>87</v>
      </c>
      <c r="B67" s="17" t="s">
        <v>222</v>
      </c>
      <c r="C67" s="18"/>
      <c r="D67" s="119"/>
    </row>
    <row r="68" spans="1:4" s="3" customFormat="1" ht="12" customHeight="1" x14ac:dyDescent="0.3">
      <c r="A68" s="20" t="s">
        <v>223</v>
      </c>
      <c r="B68" s="84" t="s">
        <v>219</v>
      </c>
      <c r="C68" s="8" t="s">
        <v>755</v>
      </c>
      <c r="D68" s="10">
        <v>5.0599999999999996</v>
      </c>
    </row>
    <row r="69" spans="1:4" s="3" customFormat="1" ht="12" customHeight="1" x14ac:dyDescent="0.3">
      <c r="A69" s="16" t="s">
        <v>224</v>
      </c>
      <c r="B69" s="17" t="s">
        <v>225</v>
      </c>
      <c r="C69" s="18"/>
      <c r="D69" s="119"/>
    </row>
    <row r="70" spans="1:4" s="3" customFormat="1" ht="12" customHeight="1" x14ac:dyDescent="0.3">
      <c r="A70" s="20" t="s">
        <v>226</v>
      </c>
      <c r="B70" s="84" t="s">
        <v>227</v>
      </c>
      <c r="C70" s="8" t="s">
        <v>755</v>
      </c>
      <c r="D70" s="10">
        <v>42.51</v>
      </c>
    </row>
    <row r="71" spans="1:4" s="3" customFormat="1" ht="14.25" customHeight="1" x14ac:dyDescent="0.3">
      <c r="A71" s="16" t="s">
        <v>228</v>
      </c>
      <c r="B71" s="17" t="s">
        <v>229</v>
      </c>
      <c r="C71" s="18"/>
      <c r="D71" s="119"/>
    </row>
    <row r="72" spans="1:4" s="3" customFormat="1" ht="18" x14ac:dyDescent="0.3">
      <c r="A72" s="20" t="s">
        <v>230</v>
      </c>
      <c r="B72" s="19" t="s">
        <v>231</v>
      </c>
      <c r="C72" s="8" t="s">
        <v>755</v>
      </c>
      <c r="D72" s="10">
        <v>9.1999999999999993</v>
      </c>
    </row>
    <row r="73" spans="1:4" s="3" customFormat="1" ht="14.25" customHeight="1" x14ac:dyDescent="0.3">
      <c r="A73" s="16" t="s">
        <v>232</v>
      </c>
      <c r="B73" s="17" t="s">
        <v>233</v>
      </c>
      <c r="C73" s="18"/>
      <c r="D73" s="119"/>
    </row>
    <row r="74" spans="1:4" s="3" customFormat="1" ht="14.25" customHeight="1" x14ac:dyDescent="0.3">
      <c r="A74" s="20" t="s">
        <v>234</v>
      </c>
      <c r="B74" s="9" t="s">
        <v>231</v>
      </c>
      <c r="C74" s="8" t="s">
        <v>755</v>
      </c>
      <c r="D74" s="10">
        <v>4.37</v>
      </c>
    </row>
    <row r="75" spans="1:4" ht="14.25" customHeight="1" x14ac:dyDescent="0.3">
      <c r="A75" s="16" t="s">
        <v>235</v>
      </c>
      <c r="B75" s="17" t="s">
        <v>236</v>
      </c>
      <c r="C75" s="18"/>
      <c r="D75" s="119"/>
    </row>
    <row r="76" spans="1:4" ht="25.5" x14ac:dyDescent="0.3">
      <c r="A76" s="20" t="s">
        <v>237</v>
      </c>
      <c r="B76" s="84" t="s">
        <v>238</v>
      </c>
      <c r="C76" s="8" t="s">
        <v>755</v>
      </c>
      <c r="D76" s="10">
        <v>14.39</v>
      </c>
    </row>
    <row r="77" spans="1:4" ht="12" customHeight="1" x14ac:dyDescent="0.3">
      <c r="A77" s="16" t="s">
        <v>239</v>
      </c>
      <c r="B77" s="17" t="s">
        <v>240</v>
      </c>
      <c r="C77" s="18"/>
      <c r="D77" s="119"/>
    </row>
    <row r="78" spans="1:4" ht="12" customHeight="1" x14ac:dyDescent="0.3">
      <c r="A78" s="20" t="s">
        <v>241</v>
      </c>
      <c r="B78" s="84" t="s">
        <v>242</v>
      </c>
      <c r="C78" s="8" t="s">
        <v>755</v>
      </c>
      <c r="D78" s="10">
        <v>29.44</v>
      </c>
    </row>
    <row r="79" spans="1:4" ht="12" customHeight="1" x14ac:dyDescent="0.3">
      <c r="A79" s="23" t="s">
        <v>243</v>
      </c>
      <c r="B79" s="17" t="s">
        <v>244</v>
      </c>
      <c r="C79" s="18"/>
      <c r="D79" s="119"/>
    </row>
    <row r="80" spans="1:4" ht="12" customHeight="1" x14ac:dyDescent="0.3">
      <c r="A80" s="20" t="s">
        <v>245</v>
      </c>
      <c r="B80" s="9" t="s">
        <v>246</v>
      </c>
      <c r="C80" s="8" t="s">
        <v>755</v>
      </c>
      <c r="D80" s="10">
        <v>35.130000000000003</v>
      </c>
    </row>
    <row r="81" spans="1:4" ht="12" customHeight="1" x14ac:dyDescent="0.3">
      <c r="A81" s="16" t="s">
        <v>247</v>
      </c>
      <c r="B81" s="17" t="s">
        <v>248</v>
      </c>
      <c r="C81" s="18"/>
      <c r="D81" s="119"/>
    </row>
    <row r="82" spans="1:4" ht="12" customHeight="1" x14ac:dyDescent="0.3">
      <c r="A82" s="22" t="s">
        <v>249</v>
      </c>
      <c r="B82" s="9" t="s">
        <v>250</v>
      </c>
      <c r="C82" s="8" t="s">
        <v>755</v>
      </c>
      <c r="D82" s="10">
        <v>44.2</v>
      </c>
    </row>
    <row r="83" spans="1:4" ht="12" customHeight="1" x14ac:dyDescent="0.3">
      <c r="A83" s="4"/>
      <c r="B83" s="11" t="s">
        <v>251</v>
      </c>
      <c r="C83" s="8"/>
      <c r="D83" s="10"/>
    </row>
    <row r="84" spans="1:4" ht="12" customHeight="1" x14ac:dyDescent="0.3">
      <c r="A84" s="16">
        <v>1</v>
      </c>
      <c r="B84" s="17" t="s">
        <v>252</v>
      </c>
      <c r="C84" s="18"/>
      <c r="D84" s="119"/>
    </row>
    <row r="85" spans="1:4" ht="25.5" x14ac:dyDescent="0.3">
      <c r="A85" s="4" t="s">
        <v>9</v>
      </c>
      <c r="B85" s="84" t="s">
        <v>253</v>
      </c>
      <c r="C85" s="8" t="s">
        <v>0</v>
      </c>
      <c r="D85" s="10">
        <v>8</v>
      </c>
    </row>
    <row r="86" spans="1:4" x14ac:dyDescent="0.3">
      <c r="A86" s="4" t="s">
        <v>190</v>
      </c>
      <c r="B86" s="84" t="s">
        <v>916</v>
      </c>
      <c r="C86" s="8" t="s">
        <v>0</v>
      </c>
      <c r="D86" s="10">
        <v>1</v>
      </c>
    </row>
    <row r="87" spans="1:4" ht="25.5" x14ac:dyDescent="0.3">
      <c r="A87" s="4" t="s">
        <v>192</v>
      </c>
      <c r="B87" s="84" t="s">
        <v>254</v>
      </c>
      <c r="C87" s="8" t="s">
        <v>0</v>
      </c>
      <c r="D87" s="10">
        <v>12</v>
      </c>
    </row>
    <row r="88" spans="1:4" ht="25.5" x14ac:dyDescent="0.3">
      <c r="A88" s="4" t="s">
        <v>194</v>
      </c>
      <c r="B88" s="84" t="s">
        <v>255</v>
      </c>
      <c r="C88" s="8" t="s">
        <v>0</v>
      </c>
      <c r="D88" s="10">
        <v>5</v>
      </c>
    </row>
    <row r="89" spans="1:4" ht="25.5" x14ac:dyDescent="0.3">
      <c r="A89" s="4" t="s">
        <v>196</v>
      </c>
      <c r="B89" s="84" t="s">
        <v>256</v>
      </c>
      <c r="C89" s="8" t="s">
        <v>0</v>
      </c>
      <c r="D89" s="10">
        <v>1</v>
      </c>
    </row>
    <row r="90" spans="1:4" ht="12" customHeight="1" x14ac:dyDescent="0.3">
      <c r="A90" s="4" t="s">
        <v>198</v>
      </c>
      <c r="B90" s="9" t="s">
        <v>257</v>
      </c>
      <c r="C90" s="8" t="s">
        <v>0</v>
      </c>
      <c r="D90" s="10">
        <v>17</v>
      </c>
    </row>
    <row r="91" spans="1:4" ht="12" customHeight="1" x14ac:dyDescent="0.3">
      <c r="A91" s="4" t="s">
        <v>200</v>
      </c>
      <c r="B91" s="9" t="s">
        <v>258</v>
      </c>
      <c r="C91" s="8" t="s">
        <v>0</v>
      </c>
      <c r="D91" s="10">
        <v>2</v>
      </c>
    </row>
    <row r="92" spans="1:4" ht="12" customHeight="1" x14ac:dyDescent="0.3">
      <c r="A92" s="4" t="s">
        <v>260</v>
      </c>
      <c r="B92" s="9" t="s">
        <v>259</v>
      </c>
      <c r="C92" s="8" t="s">
        <v>0</v>
      </c>
      <c r="D92" s="10">
        <v>1</v>
      </c>
    </row>
    <row r="93" spans="1:4" ht="25.5" x14ac:dyDescent="0.3">
      <c r="A93" s="4" t="s">
        <v>262</v>
      </c>
      <c r="B93" s="84" t="s">
        <v>261</v>
      </c>
      <c r="C93" s="8" t="s">
        <v>0</v>
      </c>
      <c r="D93" s="10">
        <v>1</v>
      </c>
    </row>
    <row r="94" spans="1:4" ht="25.5" x14ac:dyDescent="0.3">
      <c r="A94" s="4" t="s">
        <v>264</v>
      </c>
      <c r="B94" s="84" t="s">
        <v>263</v>
      </c>
      <c r="C94" s="8" t="s">
        <v>0</v>
      </c>
      <c r="D94" s="10">
        <v>4</v>
      </c>
    </row>
    <row r="95" spans="1:4" ht="25.5" x14ac:dyDescent="0.3">
      <c r="A95" s="4" t="s">
        <v>266</v>
      </c>
      <c r="B95" s="84" t="s">
        <v>265</v>
      </c>
      <c r="C95" s="8" t="s">
        <v>0</v>
      </c>
      <c r="D95" s="10">
        <v>2</v>
      </c>
    </row>
    <row r="96" spans="1:4" ht="25.5" x14ac:dyDescent="0.3">
      <c r="A96" s="4" t="s">
        <v>268</v>
      </c>
      <c r="B96" s="84" t="s">
        <v>267</v>
      </c>
      <c r="C96" s="8" t="s">
        <v>0</v>
      </c>
      <c r="D96" s="10">
        <v>2</v>
      </c>
    </row>
    <row r="97" spans="1:4" x14ac:dyDescent="0.3">
      <c r="A97" s="4" t="s">
        <v>270</v>
      </c>
      <c r="B97" s="84" t="s">
        <v>269</v>
      </c>
      <c r="C97" s="8" t="s">
        <v>0</v>
      </c>
      <c r="D97" s="10">
        <v>1</v>
      </c>
    </row>
    <row r="98" spans="1:4" x14ac:dyDescent="0.3">
      <c r="A98" s="4" t="s">
        <v>917</v>
      </c>
      <c r="B98" s="84" t="s">
        <v>271</v>
      </c>
      <c r="C98" s="8" t="s">
        <v>0</v>
      </c>
      <c r="D98" s="10">
        <v>2</v>
      </c>
    </row>
    <row r="99" spans="1:4" ht="25.5" x14ac:dyDescent="0.3">
      <c r="A99" s="4" t="s">
        <v>1094</v>
      </c>
      <c r="B99" s="84" t="s">
        <v>1093</v>
      </c>
      <c r="C99" s="8" t="s">
        <v>0</v>
      </c>
      <c r="D99" s="10">
        <v>1</v>
      </c>
    </row>
    <row r="100" spans="1:4" ht="12" customHeight="1" x14ac:dyDescent="0.3">
      <c r="A100" s="16">
        <v>2</v>
      </c>
      <c r="B100" s="17" t="s">
        <v>272</v>
      </c>
      <c r="C100" s="18"/>
      <c r="D100" s="119"/>
    </row>
    <row r="101" spans="1:4" ht="12" customHeight="1" x14ac:dyDescent="0.3">
      <c r="A101" s="22" t="s">
        <v>203</v>
      </c>
      <c r="B101" s="9" t="s">
        <v>273</v>
      </c>
      <c r="C101" s="8" t="s">
        <v>0</v>
      </c>
      <c r="D101" s="10">
        <v>3</v>
      </c>
    </row>
    <row r="102" spans="1:4" ht="12" customHeight="1" x14ac:dyDescent="0.3">
      <c r="A102" s="22" t="s">
        <v>204</v>
      </c>
      <c r="B102" s="9" t="s">
        <v>274</v>
      </c>
      <c r="C102" s="8" t="s">
        <v>0</v>
      </c>
      <c r="D102" s="10">
        <v>4</v>
      </c>
    </row>
    <row r="103" spans="1:4" ht="12" customHeight="1" x14ac:dyDescent="0.3">
      <c r="A103" s="22" t="s">
        <v>205</v>
      </c>
      <c r="B103" s="9" t="s">
        <v>275</v>
      </c>
      <c r="C103" s="8" t="s">
        <v>0</v>
      </c>
      <c r="D103" s="10">
        <v>1</v>
      </c>
    </row>
    <row r="104" spans="1:4" ht="12" customHeight="1" x14ac:dyDescent="0.3">
      <c r="A104" s="22" t="s">
        <v>206</v>
      </c>
      <c r="B104" s="9" t="s">
        <v>276</v>
      </c>
      <c r="C104" s="8" t="s">
        <v>0</v>
      </c>
      <c r="D104" s="10">
        <v>2</v>
      </c>
    </row>
    <row r="105" spans="1:4" ht="25.5" x14ac:dyDescent="0.3">
      <c r="A105" s="22" t="s">
        <v>207</v>
      </c>
      <c r="B105" s="84" t="s">
        <v>277</v>
      </c>
      <c r="C105" s="8" t="s">
        <v>0</v>
      </c>
      <c r="D105" s="10">
        <v>1</v>
      </c>
    </row>
    <row r="106" spans="1:4" ht="12" customHeight="1" x14ac:dyDescent="0.3">
      <c r="A106" s="22" t="s">
        <v>208</v>
      </c>
      <c r="B106" s="9" t="s">
        <v>278</v>
      </c>
      <c r="C106" s="8" t="s">
        <v>0</v>
      </c>
      <c r="D106" s="10">
        <v>1</v>
      </c>
    </row>
    <row r="107" spans="1:4" ht="12" customHeight="1" x14ac:dyDescent="0.3">
      <c r="A107" s="4"/>
      <c r="B107" s="11" t="s">
        <v>279</v>
      </c>
      <c r="C107" s="8"/>
      <c r="D107" s="10"/>
    </row>
    <row r="108" spans="1:4" ht="12" customHeight="1" x14ac:dyDescent="0.3">
      <c r="A108" s="16" t="s">
        <v>17</v>
      </c>
      <c r="B108" s="24" t="s">
        <v>538</v>
      </c>
      <c r="C108" s="26"/>
      <c r="D108" s="10"/>
    </row>
    <row r="109" spans="1:4" ht="12" customHeight="1" x14ac:dyDescent="0.3">
      <c r="A109" s="22" t="s">
        <v>280</v>
      </c>
      <c r="B109" s="9" t="s">
        <v>539</v>
      </c>
      <c r="C109" s="28" t="s">
        <v>0</v>
      </c>
      <c r="D109" s="10">
        <v>1</v>
      </c>
    </row>
    <row r="110" spans="1:4" ht="12" customHeight="1" x14ac:dyDescent="0.3">
      <c r="A110" s="22" t="s">
        <v>281</v>
      </c>
      <c r="B110" s="44" t="s">
        <v>1055</v>
      </c>
      <c r="C110" s="8" t="s">
        <v>1056</v>
      </c>
      <c r="D110" s="10">
        <v>0.77</v>
      </c>
    </row>
    <row r="111" spans="1:4" ht="12" customHeight="1" x14ac:dyDescent="0.3">
      <c r="A111" s="22" t="s">
        <v>282</v>
      </c>
      <c r="B111" s="44" t="s">
        <v>285</v>
      </c>
      <c r="C111" s="8" t="s">
        <v>1056</v>
      </c>
      <c r="D111" s="10">
        <v>0.13600000000000001</v>
      </c>
    </row>
    <row r="112" spans="1:4" ht="12" customHeight="1" x14ac:dyDescent="0.3">
      <c r="A112" s="22" t="s">
        <v>283</v>
      </c>
      <c r="B112" s="44" t="s">
        <v>287</v>
      </c>
      <c r="C112" s="8" t="s">
        <v>55</v>
      </c>
      <c r="D112" s="10">
        <v>1</v>
      </c>
    </row>
    <row r="113" spans="1:4" ht="12" customHeight="1" x14ac:dyDescent="0.3">
      <c r="A113" s="22" t="s">
        <v>284</v>
      </c>
      <c r="B113" s="44" t="s">
        <v>541</v>
      </c>
      <c r="C113" s="8" t="s">
        <v>8</v>
      </c>
      <c r="D113" s="10">
        <v>15.3</v>
      </c>
    </row>
    <row r="114" spans="1:4" ht="12" customHeight="1" x14ac:dyDescent="0.3">
      <c r="A114" s="22" t="s">
        <v>286</v>
      </c>
      <c r="B114" s="44" t="s">
        <v>542</v>
      </c>
      <c r="C114" s="8" t="s">
        <v>8</v>
      </c>
      <c r="D114" s="10">
        <v>17.399999999999999</v>
      </c>
    </row>
    <row r="115" spans="1:4" ht="12" customHeight="1" x14ac:dyDescent="0.3">
      <c r="A115" s="22" t="s">
        <v>288</v>
      </c>
      <c r="B115" s="44" t="s">
        <v>543</v>
      </c>
      <c r="C115" s="8" t="s">
        <v>8</v>
      </c>
      <c r="D115" s="10">
        <v>17.399999999999999</v>
      </c>
    </row>
    <row r="116" spans="1:4" ht="12" customHeight="1" x14ac:dyDescent="0.3">
      <c r="A116" s="22" t="s">
        <v>289</v>
      </c>
      <c r="B116" s="44" t="s">
        <v>544</v>
      </c>
      <c r="C116" s="8" t="s">
        <v>8</v>
      </c>
      <c r="D116" s="10">
        <v>50</v>
      </c>
    </row>
    <row r="117" spans="1:4" ht="12" customHeight="1" x14ac:dyDescent="0.3">
      <c r="A117" s="22" t="s">
        <v>290</v>
      </c>
      <c r="B117" s="44" t="s">
        <v>545</v>
      </c>
      <c r="C117" s="8" t="s">
        <v>8</v>
      </c>
      <c r="D117" s="10">
        <v>41</v>
      </c>
    </row>
    <row r="118" spans="1:4" ht="12" customHeight="1" x14ac:dyDescent="0.3">
      <c r="A118" s="22" t="s">
        <v>347</v>
      </c>
      <c r="B118" s="44" t="s">
        <v>546</v>
      </c>
      <c r="C118" s="8" t="s">
        <v>8</v>
      </c>
      <c r="D118" s="10">
        <v>7</v>
      </c>
    </row>
    <row r="119" spans="1:4" ht="12" customHeight="1" x14ac:dyDescent="0.3">
      <c r="A119" s="22" t="s">
        <v>349</v>
      </c>
      <c r="B119" s="44" t="s">
        <v>547</v>
      </c>
      <c r="C119" s="8" t="s">
        <v>56</v>
      </c>
      <c r="D119" s="10">
        <v>39.35</v>
      </c>
    </row>
    <row r="120" spans="1:4" ht="12" customHeight="1" x14ac:dyDescent="0.3">
      <c r="A120" s="22" t="s">
        <v>90</v>
      </c>
      <c r="B120" s="44" t="s">
        <v>548</v>
      </c>
      <c r="C120" s="8" t="s">
        <v>8</v>
      </c>
      <c r="D120" s="10">
        <v>10</v>
      </c>
    </row>
    <row r="121" spans="1:4" ht="12" customHeight="1" x14ac:dyDescent="0.3">
      <c r="A121" s="22" t="s">
        <v>352</v>
      </c>
      <c r="B121" s="44" t="s">
        <v>549</v>
      </c>
      <c r="C121" s="8" t="s">
        <v>0</v>
      </c>
      <c r="D121" s="10">
        <v>17</v>
      </c>
    </row>
    <row r="122" spans="1:4" ht="12" customHeight="1" x14ac:dyDescent="0.3">
      <c r="A122" s="22" t="s">
        <v>354</v>
      </c>
      <c r="B122" s="44" t="s">
        <v>550</v>
      </c>
      <c r="C122" s="8" t="s">
        <v>0</v>
      </c>
      <c r="D122" s="10">
        <v>68</v>
      </c>
    </row>
    <row r="123" spans="1:4" ht="12" customHeight="1" x14ac:dyDescent="0.3">
      <c r="A123" s="22" t="s">
        <v>356</v>
      </c>
      <c r="B123" s="44" t="s">
        <v>1057</v>
      </c>
      <c r="C123" s="8" t="s">
        <v>6</v>
      </c>
      <c r="D123" s="10">
        <v>13.7</v>
      </c>
    </row>
    <row r="124" spans="1:4" ht="12" customHeight="1" x14ac:dyDescent="0.3">
      <c r="A124" s="22" t="s">
        <v>358</v>
      </c>
      <c r="B124" s="9" t="s">
        <v>551</v>
      </c>
      <c r="C124" s="28" t="s">
        <v>0</v>
      </c>
      <c r="D124" s="10">
        <v>1</v>
      </c>
    </row>
    <row r="125" spans="1:4" ht="12" customHeight="1" x14ac:dyDescent="0.3">
      <c r="A125" s="22" t="s">
        <v>518</v>
      </c>
      <c r="B125" s="44" t="s">
        <v>540</v>
      </c>
      <c r="C125" s="8" t="s">
        <v>754</v>
      </c>
      <c r="D125" s="10">
        <v>4.7</v>
      </c>
    </row>
    <row r="126" spans="1:4" ht="12" customHeight="1" x14ac:dyDescent="0.3">
      <c r="A126" s="22" t="s">
        <v>519</v>
      </c>
      <c r="B126" s="44" t="s">
        <v>285</v>
      </c>
      <c r="C126" s="8" t="s">
        <v>754</v>
      </c>
      <c r="D126" s="10">
        <v>4.8</v>
      </c>
    </row>
    <row r="127" spans="1:4" ht="12" customHeight="1" x14ac:dyDescent="0.3">
      <c r="A127" s="22" t="s">
        <v>520</v>
      </c>
      <c r="B127" s="44" t="s">
        <v>552</v>
      </c>
      <c r="C127" s="28" t="s">
        <v>56</v>
      </c>
      <c r="D127" s="10">
        <v>428.51</v>
      </c>
    </row>
    <row r="128" spans="1:4" ht="12" customHeight="1" x14ac:dyDescent="0.3">
      <c r="A128" s="22" t="s">
        <v>521</v>
      </c>
      <c r="B128" s="44" t="s">
        <v>553</v>
      </c>
      <c r="C128" s="28" t="s">
        <v>56</v>
      </c>
      <c r="D128" s="10">
        <v>1.5</v>
      </c>
    </row>
    <row r="129" spans="1:4" ht="12" customHeight="1" x14ac:dyDescent="0.3">
      <c r="A129" s="22" t="s">
        <v>522</v>
      </c>
      <c r="B129" s="44" t="s">
        <v>554</v>
      </c>
      <c r="C129" s="8" t="s">
        <v>56</v>
      </c>
      <c r="D129" s="10">
        <v>7.44</v>
      </c>
    </row>
    <row r="130" spans="1:4" ht="12" customHeight="1" x14ac:dyDescent="0.3">
      <c r="A130" s="22" t="s">
        <v>523</v>
      </c>
      <c r="B130" s="44" t="s">
        <v>287</v>
      </c>
      <c r="C130" s="8" t="s">
        <v>55</v>
      </c>
      <c r="D130" s="10">
        <v>1</v>
      </c>
    </row>
    <row r="131" spans="1:4" ht="12" customHeight="1" x14ac:dyDescent="0.3">
      <c r="A131" s="22" t="s">
        <v>563</v>
      </c>
      <c r="B131" s="9" t="s">
        <v>1059</v>
      </c>
      <c r="C131" s="8" t="s">
        <v>755</v>
      </c>
      <c r="D131" s="10">
        <v>9</v>
      </c>
    </row>
    <row r="132" spans="1:4" ht="12" customHeight="1" x14ac:dyDescent="0.3">
      <c r="A132" s="16">
        <v>2</v>
      </c>
      <c r="B132" s="18" t="s">
        <v>555</v>
      </c>
      <c r="C132" s="29"/>
      <c r="D132" s="120"/>
    </row>
    <row r="133" spans="1:4" ht="12" customHeight="1" x14ac:dyDescent="0.3">
      <c r="A133" s="22" t="s">
        <v>203</v>
      </c>
      <c r="B133" s="9" t="s">
        <v>556</v>
      </c>
      <c r="C133" s="28" t="s">
        <v>0</v>
      </c>
      <c r="D133" s="10">
        <v>1</v>
      </c>
    </row>
    <row r="134" spans="1:4" ht="12" customHeight="1" x14ac:dyDescent="0.3">
      <c r="A134" s="22" t="s">
        <v>204</v>
      </c>
      <c r="B134" s="44" t="s">
        <v>1055</v>
      </c>
      <c r="C134" s="8" t="s">
        <v>1056</v>
      </c>
      <c r="D134" s="10">
        <v>0.77</v>
      </c>
    </row>
    <row r="135" spans="1:4" ht="12" customHeight="1" x14ac:dyDescent="0.3">
      <c r="A135" s="22" t="s">
        <v>205</v>
      </c>
      <c r="B135" s="44" t="s">
        <v>285</v>
      </c>
      <c r="C135" s="8" t="s">
        <v>1056</v>
      </c>
      <c r="D135" s="10">
        <v>0.20799999999999999</v>
      </c>
    </row>
    <row r="136" spans="1:4" ht="12" customHeight="1" x14ac:dyDescent="0.3">
      <c r="A136" s="22" t="s">
        <v>206</v>
      </c>
      <c r="B136" s="44" t="s">
        <v>287</v>
      </c>
      <c r="C136" s="8" t="s">
        <v>55</v>
      </c>
      <c r="D136" s="10">
        <v>1</v>
      </c>
    </row>
    <row r="137" spans="1:4" ht="12" customHeight="1" x14ac:dyDescent="0.3">
      <c r="A137" s="22" t="s">
        <v>207</v>
      </c>
      <c r="B137" s="44" t="s">
        <v>541</v>
      </c>
      <c r="C137" s="8" t="s">
        <v>8</v>
      </c>
      <c r="D137" s="10">
        <v>23.4</v>
      </c>
    </row>
    <row r="138" spans="1:4" ht="12" customHeight="1" x14ac:dyDescent="0.3">
      <c r="A138" s="22" t="s">
        <v>208</v>
      </c>
      <c r="B138" s="44" t="s">
        <v>542</v>
      </c>
      <c r="C138" s="8" t="s">
        <v>8</v>
      </c>
      <c r="D138" s="10">
        <v>35</v>
      </c>
    </row>
    <row r="139" spans="1:4" ht="12" customHeight="1" x14ac:dyDescent="0.3">
      <c r="A139" s="22" t="s">
        <v>209</v>
      </c>
      <c r="B139" s="44" t="s">
        <v>1058</v>
      </c>
      <c r="C139" s="8" t="s">
        <v>8</v>
      </c>
      <c r="D139" s="10">
        <v>35</v>
      </c>
    </row>
    <row r="140" spans="1:4" ht="12" customHeight="1" x14ac:dyDescent="0.3">
      <c r="A140" s="22" t="s">
        <v>291</v>
      </c>
      <c r="B140" s="44" t="s">
        <v>544</v>
      </c>
      <c r="C140" s="8" t="s">
        <v>8</v>
      </c>
      <c r="D140" s="10">
        <v>72</v>
      </c>
    </row>
    <row r="141" spans="1:4" ht="12" customHeight="1" x14ac:dyDescent="0.3">
      <c r="A141" s="22" t="s">
        <v>524</v>
      </c>
      <c r="B141" s="44" t="s">
        <v>545</v>
      </c>
      <c r="C141" s="8" t="s">
        <v>8</v>
      </c>
      <c r="D141" s="10">
        <v>72</v>
      </c>
    </row>
    <row r="142" spans="1:4" ht="12" customHeight="1" x14ac:dyDescent="0.3">
      <c r="A142" s="22" t="s">
        <v>525</v>
      </c>
      <c r="B142" s="44" t="s">
        <v>546</v>
      </c>
      <c r="C142" s="8" t="s">
        <v>8</v>
      </c>
      <c r="D142" s="10">
        <v>15</v>
      </c>
    </row>
    <row r="143" spans="1:4" ht="12" customHeight="1" x14ac:dyDescent="0.3">
      <c r="A143" s="22" t="s">
        <v>526</v>
      </c>
      <c r="B143" s="44" t="s">
        <v>547</v>
      </c>
      <c r="C143" s="8" t="s">
        <v>56</v>
      </c>
      <c r="D143" s="10">
        <v>38.5</v>
      </c>
    </row>
    <row r="144" spans="1:4" ht="12" customHeight="1" x14ac:dyDescent="0.3">
      <c r="A144" s="22" t="s">
        <v>527</v>
      </c>
      <c r="B144" s="44" t="s">
        <v>557</v>
      </c>
      <c r="C144" s="8" t="s">
        <v>8</v>
      </c>
      <c r="D144" s="10">
        <v>17</v>
      </c>
    </row>
    <row r="145" spans="1:4" ht="12" customHeight="1" x14ac:dyDescent="0.3">
      <c r="A145" s="22" t="s">
        <v>528</v>
      </c>
      <c r="B145" s="44" t="s">
        <v>549</v>
      </c>
      <c r="C145" s="8" t="s">
        <v>0</v>
      </c>
      <c r="D145" s="10">
        <v>26</v>
      </c>
    </row>
    <row r="146" spans="1:4" ht="12" customHeight="1" x14ac:dyDescent="0.3">
      <c r="A146" s="22" t="s">
        <v>529</v>
      </c>
      <c r="B146" s="44" t="s">
        <v>550</v>
      </c>
      <c r="C146" s="8" t="s">
        <v>0</v>
      </c>
      <c r="D146" s="10">
        <v>104</v>
      </c>
    </row>
    <row r="147" spans="1:4" ht="12" customHeight="1" x14ac:dyDescent="0.3">
      <c r="A147" s="22" t="s">
        <v>530</v>
      </c>
      <c r="B147" s="44" t="s">
        <v>1057</v>
      </c>
      <c r="C147" s="8" t="s">
        <v>6</v>
      </c>
      <c r="D147" s="10">
        <v>25.26</v>
      </c>
    </row>
    <row r="148" spans="1:4" ht="12" customHeight="1" x14ac:dyDescent="0.3">
      <c r="A148" s="22" t="s">
        <v>531</v>
      </c>
      <c r="B148" s="9" t="s">
        <v>558</v>
      </c>
      <c r="C148" s="28" t="s">
        <v>0</v>
      </c>
      <c r="D148" s="10">
        <v>1</v>
      </c>
    </row>
    <row r="149" spans="1:4" s="100" customFormat="1" ht="12" customHeight="1" x14ac:dyDescent="0.2">
      <c r="A149" s="22" t="s">
        <v>532</v>
      </c>
      <c r="B149" s="44" t="s">
        <v>540</v>
      </c>
      <c r="C149" s="8" t="s">
        <v>754</v>
      </c>
      <c r="D149" s="10">
        <v>4.7</v>
      </c>
    </row>
    <row r="150" spans="1:4" s="100" customFormat="1" ht="12" customHeight="1" x14ac:dyDescent="0.2">
      <c r="A150" s="22" t="s">
        <v>533</v>
      </c>
      <c r="B150" s="44" t="s">
        <v>285</v>
      </c>
      <c r="C150" s="8" t="s">
        <v>754</v>
      </c>
      <c r="D150" s="10">
        <v>4.8</v>
      </c>
    </row>
    <row r="151" spans="1:4" s="100" customFormat="1" ht="12" customHeight="1" x14ac:dyDescent="0.2">
      <c r="A151" s="22" t="s">
        <v>534</v>
      </c>
      <c r="B151" s="44" t="s">
        <v>552</v>
      </c>
      <c r="C151" s="8" t="s">
        <v>56</v>
      </c>
      <c r="D151" s="10">
        <v>428.51</v>
      </c>
    </row>
    <row r="152" spans="1:4" s="100" customFormat="1" ht="12" customHeight="1" x14ac:dyDescent="0.2">
      <c r="A152" s="22" t="s">
        <v>535</v>
      </c>
      <c r="B152" s="44" t="s">
        <v>553</v>
      </c>
      <c r="C152" s="8" t="s">
        <v>56</v>
      </c>
      <c r="D152" s="10">
        <v>1.5</v>
      </c>
    </row>
    <row r="153" spans="1:4" s="100" customFormat="1" ht="12" customHeight="1" x14ac:dyDescent="0.2">
      <c r="A153" s="22" t="s">
        <v>536</v>
      </c>
      <c r="B153" s="44" t="s">
        <v>554</v>
      </c>
      <c r="C153" s="8" t="s">
        <v>56</v>
      </c>
      <c r="D153" s="10">
        <v>7.44</v>
      </c>
    </row>
    <row r="154" spans="1:4" s="100" customFormat="1" ht="12" customHeight="1" x14ac:dyDescent="0.2">
      <c r="A154" s="22" t="s">
        <v>537</v>
      </c>
      <c r="B154" s="44" t="s">
        <v>287</v>
      </c>
      <c r="C154" s="8" t="s">
        <v>55</v>
      </c>
      <c r="D154" s="10">
        <v>1</v>
      </c>
    </row>
    <row r="155" spans="1:4" s="100" customFormat="1" ht="12" customHeight="1" x14ac:dyDescent="0.2">
      <c r="A155" s="22" t="s">
        <v>582</v>
      </c>
      <c r="B155" s="9" t="s">
        <v>1059</v>
      </c>
      <c r="C155" s="8" t="s">
        <v>755</v>
      </c>
      <c r="D155" s="10">
        <v>9</v>
      </c>
    </row>
    <row r="156" spans="1:4" s="100" customFormat="1" ht="12" customHeight="1" x14ac:dyDescent="0.2">
      <c r="A156" s="16">
        <v>3</v>
      </c>
      <c r="B156" s="18" t="s">
        <v>292</v>
      </c>
      <c r="C156" s="29"/>
      <c r="D156" s="120"/>
    </row>
    <row r="157" spans="1:4" s="100" customFormat="1" ht="12" customHeight="1" x14ac:dyDescent="0.2">
      <c r="A157" s="20" t="s">
        <v>107</v>
      </c>
      <c r="B157" s="9" t="s">
        <v>559</v>
      </c>
      <c r="C157" s="8" t="s">
        <v>0</v>
      </c>
      <c r="D157" s="10">
        <v>4</v>
      </c>
    </row>
    <row r="158" spans="1:4" s="100" customFormat="1" ht="12" customHeight="1" x14ac:dyDescent="0.2">
      <c r="A158" s="20"/>
      <c r="B158" s="44" t="s">
        <v>540</v>
      </c>
      <c r="C158" s="8" t="s">
        <v>754</v>
      </c>
      <c r="D158" s="10">
        <v>0.45</v>
      </c>
    </row>
    <row r="159" spans="1:4" s="100" customFormat="1" ht="12" customHeight="1" x14ac:dyDescent="0.2">
      <c r="A159" s="20"/>
      <c r="B159" s="44" t="s">
        <v>285</v>
      </c>
      <c r="C159" s="8" t="s">
        <v>754</v>
      </c>
      <c r="D159" s="10">
        <v>0.11</v>
      </c>
    </row>
    <row r="160" spans="1:4" s="100" customFormat="1" ht="12" customHeight="1" x14ac:dyDescent="0.2">
      <c r="A160" s="20"/>
      <c r="B160" s="44" t="s">
        <v>560</v>
      </c>
      <c r="C160" s="8" t="s">
        <v>56</v>
      </c>
      <c r="D160" s="10">
        <v>1.7</v>
      </c>
    </row>
    <row r="161" spans="1:4" s="100" customFormat="1" ht="12" customHeight="1" x14ac:dyDescent="0.2">
      <c r="A161" s="20"/>
      <c r="B161" s="44" t="s">
        <v>561</v>
      </c>
      <c r="C161" s="8" t="s">
        <v>0</v>
      </c>
      <c r="D161" s="10">
        <v>16</v>
      </c>
    </row>
    <row r="162" spans="1:4" s="100" customFormat="1" ht="12" customHeight="1" x14ac:dyDescent="0.2">
      <c r="A162" s="20"/>
      <c r="B162" s="44" t="s">
        <v>562</v>
      </c>
      <c r="C162" s="8" t="s">
        <v>56</v>
      </c>
      <c r="D162" s="10">
        <v>20</v>
      </c>
    </row>
    <row r="163" spans="1:4" s="100" customFormat="1" ht="12" customHeight="1" x14ac:dyDescent="0.2">
      <c r="A163" s="20"/>
      <c r="B163" s="44" t="s">
        <v>287</v>
      </c>
      <c r="C163" s="8" t="s">
        <v>55</v>
      </c>
      <c r="D163" s="10">
        <v>1</v>
      </c>
    </row>
    <row r="164" spans="1:4" s="100" customFormat="1" ht="12" customHeight="1" x14ac:dyDescent="0.2">
      <c r="A164" s="20" t="s">
        <v>293</v>
      </c>
      <c r="B164" s="9" t="s">
        <v>294</v>
      </c>
      <c r="C164" s="8" t="s">
        <v>0</v>
      </c>
      <c r="D164" s="10">
        <v>4</v>
      </c>
    </row>
    <row r="165" spans="1:4" s="100" customFormat="1" ht="12" customHeight="1" x14ac:dyDescent="0.2">
      <c r="A165" s="20" t="s">
        <v>295</v>
      </c>
      <c r="B165" s="9" t="s">
        <v>296</v>
      </c>
      <c r="C165" s="8" t="s">
        <v>0</v>
      </c>
      <c r="D165" s="10">
        <v>1</v>
      </c>
    </row>
    <row r="166" spans="1:4" s="100" customFormat="1" ht="12" customHeight="1" x14ac:dyDescent="0.2">
      <c r="A166" s="16">
        <v>4</v>
      </c>
      <c r="B166" s="24" t="s">
        <v>297</v>
      </c>
      <c r="C166" s="25"/>
      <c r="D166" s="120"/>
    </row>
    <row r="167" spans="1:4" s="100" customFormat="1" ht="12" customHeight="1" x14ac:dyDescent="0.2">
      <c r="A167" s="30" t="s">
        <v>212</v>
      </c>
      <c r="B167" s="9" t="s">
        <v>298</v>
      </c>
      <c r="C167" s="8" t="s">
        <v>0</v>
      </c>
      <c r="D167" s="10">
        <v>3</v>
      </c>
    </row>
    <row r="168" spans="1:4" s="100" customFormat="1" ht="12" customHeight="1" x14ac:dyDescent="0.2">
      <c r="A168" s="30" t="s">
        <v>299</v>
      </c>
      <c r="B168" s="39" t="s">
        <v>40</v>
      </c>
      <c r="C168" s="8" t="s">
        <v>754</v>
      </c>
      <c r="D168" s="41">
        <f>9.4*0.2</f>
        <v>1.8800000000000001</v>
      </c>
    </row>
    <row r="169" spans="1:4" s="100" customFormat="1" ht="12" customHeight="1" x14ac:dyDescent="0.2">
      <c r="A169" s="30" t="s">
        <v>300</v>
      </c>
      <c r="B169" s="39" t="s">
        <v>41</v>
      </c>
      <c r="C169" s="8" t="s">
        <v>754</v>
      </c>
      <c r="D169" s="41">
        <f>9.4*0.15</f>
        <v>1.41</v>
      </c>
    </row>
    <row r="170" spans="1:4" s="100" customFormat="1" ht="12" customHeight="1" x14ac:dyDescent="0.2">
      <c r="A170" s="30" t="s">
        <v>301</v>
      </c>
      <c r="B170" s="39" t="s">
        <v>437</v>
      </c>
      <c r="C170" s="8" t="s">
        <v>754</v>
      </c>
      <c r="D170" s="41">
        <f>9.4*0.14</f>
        <v>1.3160000000000003</v>
      </c>
    </row>
    <row r="171" spans="1:4" s="100" customFormat="1" ht="12" customHeight="1" x14ac:dyDescent="0.2">
      <c r="A171" s="30" t="s">
        <v>302</v>
      </c>
      <c r="B171" s="42" t="s">
        <v>317</v>
      </c>
      <c r="C171" s="8" t="s">
        <v>756</v>
      </c>
      <c r="D171" s="41">
        <f>9.4*1.03</f>
        <v>9.6820000000000004</v>
      </c>
    </row>
    <row r="172" spans="1:4" s="100" customFormat="1" ht="12" customHeight="1" x14ac:dyDescent="0.2">
      <c r="A172" s="4"/>
      <c r="B172" s="18" t="s">
        <v>28</v>
      </c>
      <c r="C172" s="29"/>
      <c r="D172" s="120"/>
    </row>
    <row r="173" spans="1:4" s="100" customFormat="1" ht="12" customHeight="1" x14ac:dyDescent="0.2">
      <c r="A173" s="104" t="s">
        <v>17</v>
      </c>
      <c r="B173" s="105" t="s">
        <v>303</v>
      </c>
      <c r="C173" s="35"/>
      <c r="D173" s="41"/>
    </row>
    <row r="174" spans="1:4" s="100" customFormat="1" ht="12" customHeight="1" x14ac:dyDescent="0.2">
      <c r="A174" s="20" t="s">
        <v>280</v>
      </c>
      <c r="B174" s="84" t="s">
        <v>304</v>
      </c>
      <c r="C174" s="8" t="s">
        <v>755</v>
      </c>
      <c r="D174" s="10">
        <f>(75.58+104.76+88.59+31.53+12.6+51.04)*1.1</f>
        <v>400.5100000000001</v>
      </c>
    </row>
    <row r="175" spans="1:4" s="100" customFormat="1" ht="12" customHeight="1" x14ac:dyDescent="0.2">
      <c r="A175" s="20" t="s">
        <v>281</v>
      </c>
      <c r="B175" s="9" t="s">
        <v>1061</v>
      </c>
      <c r="C175" s="8" t="s">
        <v>755</v>
      </c>
      <c r="D175" s="10">
        <v>364</v>
      </c>
    </row>
    <row r="176" spans="1:4" s="100" customFormat="1" ht="12" customHeight="1" x14ac:dyDescent="0.2">
      <c r="A176" s="20" t="s">
        <v>282</v>
      </c>
      <c r="B176" s="9" t="s">
        <v>1062</v>
      </c>
      <c r="C176" s="8" t="s">
        <v>755</v>
      </c>
      <c r="D176" s="10">
        <f>D175</f>
        <v>364</v>
      </c>
    </row>
    <row r="177" spans="1:4" s="100" customFormat="1" ht="12" customHeight="1" x14ac:dyDescent="0.2">
      <c r="A177" s="20" t="s">
        <v>283</v>
      </c>
      <c r="B177" s="9" t="s">
        <v>305</v>
      </c>
      <c r="C177" s="8" t="s">
        <v>755</v>
      </c>
      <c r="D177" s="10">
        <f>17*2*1.1+2*2*4.56+4+3</f>
        <v>62.64</v>
      </c>
    </row>
    <row r="178" spans="1:4" s="100" customFormat="1" ht="12" customHeight="1" x14ac:dyDescent="0.2">
      <c r="A178" s="20" t="s">
        <v>284</v>
      </c>
      <c r="B178" s="9" t="s">
        <v>1063</v>
      </c>
      <c r="C178" s="8" t="s">
        <v>8</v>
      </c>
      <c r="D178" s="10">
        <v>5</v>
      </c>
    </row>
    <row r="179" spans="1:4" s="100" customFormat="1" ht="12" customHeight="1" x14ac:dyDescent="0.2">
      <c r="A179" s="20" t="s">
        <v>286</v>
      </c>
      <c r="B179" s="9" t="s">
        <v>1064</v>
      </c>
      <c r="C179" s="8" t="s">
        <v>755</v>
      </c>
      <c r="D179" s="10">
        <f>D175</f>
        <v>364</v>
      </c>
    </row>
    <row r="180" spans="1:4" s="100" customFormat="1" ht="12" customHeight="1" x14ac:dyDescent="0.2">
      <c r="A180" s="20" t="s">
        <v>288</v>
      </c>
      <c r="B180" s="9" t="s">
        <v>1065</v>
      </c>
      <c r="C180" s="8" t="s">
        <v>755</v>
      </c>
      <c r="D180" s="10">
        <f>D175*0.15</f>
        <v>54.6</v>
      </c>
    </row>
    <row r="181" spans="1:4" ht="12" customHeight="1" x14ac:dyDescent="0.3">
      <c r="A181" s="20" t="s">
        <v>289</v>
      </c>
      <c r="B181" s="84" t="s">
        <v>1066</v>
      </c>
      <c r="C181" s="8" t="s">
        <v>755</v>
      </c>
      <c r="D181" s="10">
        <f>D175</f>
        <v>364</v>
      </c>
    </row>
    <row r="182" spans="1:4" s="100" customFormat="1" ht="12" customHeight="1" x14ac:dyDescent="0.2">
      <c r="A182" s="20" t="s">
        <v>290</v>
      </c>
      <c r="B182" s="84" t="s">
        <v>306</v>
      </c>
      <c r="C182" s="8" t="s">
        <v>755</v>
      </c>
      <c r="D182" s="10">
        <v>1.5</v>
      </c>
    </row>
    <row r="183" spans="1:4" s="100" customFormat="1" ht="12" customHeight="1" x14ac:dyDescent="0.2">
      <c r="A183" s="20" t="s">
        <v>347</v>
      </c>
      <c r="B183" s="9" t="s">
        <v>1067</v>
      </c>
      <c r="C183" s="8" t="s">
        <v>755</v>
      </c>
      <c r="D183" s="10">
        <f>D181</f>
        <v>364</v>
      </c>
    </row>
    <row r="184" spans="1:4" s="100" customFormat="1" ht="12" customHeight="1" x14ac:dyDescent="0.2">
      <c r="A184" s="20" t="s">
        <v>349</v>
      </c>
      <c r="B184" s="84" t="s">
        <v>1068</v>
      </c>
      <c r="C184" s="8" t="s">
        <v>755</v>
      </c>
      <c r="D184" s="10">
        <f>D181</f>
        <v>364</v>
      </c>
    </row>
    <row r="185" spans="1:4" s="100" customFormat="1" ht="12" customHeight="1" x14ac:dyDescent="0.2">
      <c r="A185" s="20" t="s">
        <v>90</v>
      </c>
      <c r="B185" s="9" t="s">
        <v>1069</v>
      </c>
      <c r="C185" s="8" t="s">
        <v>755</v>
      </c>
      <c r="D185" s="10">
        <v>27.26</v>
      </c>
    </row>
    <row r="186" spans="1:4" s="100" customFormat="1" ht="12" customHeight="1" x14ac:dyDescent="0.2">
      <c r="A186" s="20" t="s">
        <v>352</v>
      </c>
      <c r="B186" s="9" t="s">
        <v>1070</v>
      </c>
      <c r="C186" s="8" t="s">
        <v>755</v>
      </c>
      <c r="D186" s="10">
        <f>D185</f>
        <v>27.26</v>
      </c>
    </row>
    <row r="187" spans="1:4" s="100" customFormat="1" ht="12" customHeight="1" x14ac:dyDescent="0.2">
      <c r="A187" s="20" t="s">
        <v>354</v>
      </c>
      <c r="B187" s="9" t="s">
        <v>1071</v>
      </c>
      <c r="C187" s="8" t="s">
        <v>755</v>
      </c>
      <c r="D187" s="10">
        <f>D184-D186</f>
        <v>336.74</v>
      </c>
    </row>
    <row r="188" spans="1:4" s="100" customFormat="1" ht="12" customHeight="1" x14ac:dyDescent="0.2">
      <c r="A188" s="20" t="s">
        <v>356</v>
      </c>
      <c r="B188" s="9" t="s">
        <v>307</v>
      </c>
      <c r="C188" s="8" t="s">
        <v>8</v>
      </c>
      <c r="D188" s="10">
        <f>(2*1.6+17*1.1)*1.15</f>
        <v>25.185000000000002</v>
      </c>
    </row>
    <row r="189" spans="1:4" s="100" customFormat="1" ht="12" customHeight="1" x14ac:dyDescent="0.2">
      <c r="A189" s="20" t="s">
        <v>358</v>
      </c>
      <c r="B189" s="9" t="s">
        <v>308</v>
      </c>
      <c r="C189" s="8" t="s">
        <v>0</v>
      </c>
      <c r="D189" s="10">
        <v>1</v>
      </c>
    </row>
    <row r="190" spans="1:4" s="100" customFormat="1" ht="12" customHeight="1" x14ac:dyDescent="0.2">
      <c r="A190" s="36"/>
      <c r="B190" s="37" t="s">
        <v>309</v>
      </c>
      <c r="C190" s="98"/>
      <c r="D190" s="41"/>
    </row>
    <row r="191" spans="1:4" s="100" customFormat="1" ht="12" customHeight="1" x14ac:dyDescent="0.2">
      <c r="A191" s="40" t="s">
        <v>518</v>
      </c>
      <c r="B191" s="9" t="s">
        <v>304</v>
      </c>
      <c r="C191" s="8" t="s">
        <v>755</v>
      </c>
      <c r="D191" s="10">
        <v>600.16999999999996</v>
      </c>
    </row>
    <row r="192" spans="1:4" ht="24.95" customHeight="1" x14ac:dyDescent="0.3">
      <c r="A192" s="32" t="s">
        <v>519</v>
      </c>
      <c r="B192" s="84" t="s">
        <v>1060</v>
      </c>
      <c r="C192" s="8" t="s">
        <v>756</v>
      </c>
      <c r="D192" s="10">
        <v>545.16</v>
      </c>
    </row>
    <row r="193" spans="1:4" s="100" customFormat="1" ht="12" customHeight="1" x14ac:dyDescent="0.2">
      <c r="A193" s="40" t="s">
        <v>520</v>
      </c>
      <c r="B193" s="19" t="s">
        <v>310</v>
      </c>
      <c r="C193" s="8" t="s">
        <v>8</v>
      </c>
      <c r="D193" s="10">
        <f>112-7.5</f>
        <v>104.5</v>
      </c>
    </row>
    <row r="194" spans="1:4" s="100" customFormat="1" ht="12" customHeight="1" x14ac:dyDescent="0.2">
      <c r="A194" s="40" t="s">
        <v>521</v>
      </c>
      <c r="B194" s="19" t="s">
        <v>82</v>
      </c>
      <c r="C194" s="8" t="s">
        <v>756</v>
      </c>
      <c r="D194" s="10">
        <f>D192</f>
        <v>545.16</v>
      </c>
    </row>
    <row r="195" spans="1:4" s="100" customFormat="1" ht="12" customHeight="1" x14ac:dyDescent="0.2">
      <c r="A195" s="40" t="s">
        <v>522</v>
      </c>
      <c r="B195" s="19" t="s">
        <v>83</v>
      </c>
      <c r="C195" s="8" t="s">
        <v>756</v>
      </c>
      <c r="D195" s="10">
        <f>D192</f>
        <v>545.16</v>
      </c>
    </row>
    <row r="196" spans="1:4" s="100" customFormat="1" ht="12" customHeight="1" x14ac:dyDescent="0.2">
      <c r="A196" s="40" t="s">
        <v>523</v>
      </c>
      <c r="B196" s="19" t="s">
        <v>84</v>
      </c>
      <c r="C196" s="8" t="s">
        <v>756</v>
      </c>
      <c r="D196" s="10">
        <f>D195</f>
        <v>545.16</v>
      </c>
    </row>
    <row r="197" spans="1:4" s="100" customFormat="1" ht="12" customHeight="1" x14ac:dyDescent="0.2">
      <c r="A197" s="40" t="s">
        <v>563</v>
      </c>
      <c r="B197" s="19" t="s">
        <v>85</v>
      </c>
      <c r="C197" s="8" t="s">
        <v>8</v>
      </c>
      <c r="D197" s="10">
        <v>331</v>
      </c>
    </row>
    <row r="198" spans="1:4" s="100" customFormat="1" ht="12" customHeight="1" x14ac:dyDescent="0.2">
      <c r="A198" s="40" t="s">
        <v>564</v>
      </c>
      <c r="B198" s="19" t="s">
        <v>32</v>
      </c>
      <c r="C198" s="8" t="s">
        <v>756</v>
      </c>
      <c r="D198" s="10">
        <f>D197*0.4</f>
        <v>132.4</v>
      </c>
    </row>
    <row r="199" spans="1:4" s="100" customFormat="1" ht="12" customHeight="1" x14ac:dyDescent="0.2">
      <c r="A199" s="40" t="s">
        <v>565</v>
      </c>
      <c r="B199" s="19" t="s">
        <v>33</v>
      </c>
      <c r="C199" s="8" t="s">
        <v>8</v>
      </c>
      <c r="D199" s="10">
        <v>92.13</v>
      </c>
    </row>
    <row r="200" spans="1:4" s="100" customFormat="1" ht="12" customHeight="1" x14ac:dyDescent="0.2">
      <c r="A200" s="33"/>
      <c r="B200" s="34" t="s">
        <v>34</v>
      </c>
      <c r="C200" s="35"/>
      <c r="D200" s="41"/>
    </row>
    <row r="201" spans="1:4" s="100" customFormat="1" ht="12" customHeight="1" x14ac:dyDescent="0.2">
      <c r="A201" s="36" t="s">
        <v>18</v>
      </c>
      <c r="B201" s="37" t="s">
        <v>311</v>
      </c>
      <c r="C201" s="35"/>
      <c r="D201" s="41"/>
    </row>
    <row r="202" spans="1:4" s="100" customFormat="1" ht="12" customHeight="1" x14ac:dyDescent="0.2">
      <c r="A202" s="38" t="s">
        <v>203</v>
      </c>
      <c r="B202" s="39" t="s">
        <v>312</v>
      </c>
      <c r="C202" s="8" t="s">
        <v>754</v>
      </c>
      <c r="D202" s="41">
        <f>104.5*0.8</f>
        <v>83.600000000000009</v>
      </c>
    </row>
    <row r="203" spans="1:4" s="100" customFormat="1" ht="12" customHeight="1" x14ac:dyDescent="0.2">
      <c r="A203" s="38" t="s">
        <v>204</v>
      </c>
      <c r="B203" s="39" t="s">
        <v>35</v>
      </c>
      <c r="C203" s="8" t="s">
        <v>756</v>
      </c>
      <c r="D203" s="41">
        <f>104.5*1.4</f>
        <v>146.29999999999998</v>
      </c>
    </row>
    <row r="204" spans="1:4" s="100" customFormat="1" ht="12" customHeight="1" x14ac:dyDescent="0.2">
      <c r="A204" s="38" t="s">
        <v>205</v>
      </c>
      <c r="B204" s="39" t="s">
        <v>36</v>
      </c>
      <c r="C204" s="8" t="s">
        <v>756</v>
      </c>
      <c r="D204" s="41">
        <f>ROUND(D203*0.2,0)</f>
        <v>29</v>
      </c>
    </row>
    <row r="205" spans="1:4" s="100" customFormat="1" ht="12" customHeight="1" x14ac:dyDescent="0.2">
      <c r="A205" s="38" t="s">
        <v>206</v>
      </c>
      <c r="B205" s="39" t="s">
        <v>86</v>
      </c>
      <c r="C205" s="8" t="s">
        <v>756</v>
      </c>
      <c r="D205" s="41">
        <f>D203</f>
        <v>146.29999999999998</v>
      </c>
    </row>
    <row r="206" spans="1:4" s="100" customFormat="1" ht="12" customHeight="1" x14ac:dyDescent="0.2">
      <c r="A206" s="38" t="s">
        <v>207</v>
      </c>
      <c r="B206" s="39" t="s">
        <v>313</v>
      </c>
      <c r="C206" s="8" t="s">
        <v>756</v>
      </c>
      <c r="D206" s="41">
        <f>D193*0.35</f>
        <v>36.574999999999996</v>
      </c>
    </row>
    <row r="207" spans="1:4" s="100" customFormat="1" ht="12" customHeight="1" x14ac:dyDescent="0.2">
      <c r="A207" s="16" t="s">
        <v>11</v>
      </c>
      <c r="B207" s="37" t="s">
        <v>314</v>
      </c>
      <c r="C207" s="33"/>
      <c r="D207" s="41"/>
    </row>
    <row r="208" spans="1:4" s="100" customFormat="1" ht="12" customHeight="1" x14ac:dyDescent="0.2">
      <c r="A208" s="40" t="s">
        <v>107</v>
      </c>
      <c r="B208" s="39" t="s">
        <v>38</v>
      </c>
      <c r="C208" s="8" t="s">
        <v>754</v>
      </c>
      <c r="D208" s="41">
        <f>D202-D210-D211</f>
        <v>72.600000000000009</v>
      </c>
    </row>
    <row r="209" spans="1:4" s="100" customFormat="1" ht="12" customHeight="1" x14ac:dyDescent="0.2">
      <c r="A209" s="40" t="s">
        <v>293</v>
      </c>
      <c r="B209" s="39" t="s">
        <v>40</v>
      </c>
      <c r="C209" s="8" t="s">
        <v>754</v>
      </c>
      <c r="D209" s="41">
        <f>(D202-D208)*1.2</f>
        <v>13.2</v>
      </c>
    </row>
    <row r="210" spans="1:4" s="100" customFormat="1" ht="12" customHeight="1" x14ac:dyDescent="0.2">
      <c r="A210" s="40" t="s">
        <v>295</v>
      </c>
      <c r="B210" s="39" t="s">
        <v>41</v>
      </c>
      <c r="C210" s="8" t="s">
        <v>754</v>
      </c>
      <c r="D210" s="41">
        <f>ROUNDUP(48.45*0.12*0.8,0)</f>
        <v>5</v>
      </c>
    </row>
    <row r="211" spans="1:4" s="100" customFormat="1" ht="12" customHeight="1" x14ac:dyDescent="0.2">
      <c r="A211" s="40" t="s">
        <v>566</v>
      </c>
      <c r="B211" s="39" t="s">
        <v>315</v>
      </c>
      <c r="C211" s="8" t="s">
        <v>754</v>
      </c>
      <c r="D211" s="41">
        <f>ROUNDUP(48.45*0.15*0.8,0)</f>
        <v>6</v>
      </c>
    </row>
    <row r="212" spans="1:4" s="100" customFormat="1" ht="12" customHeight="1" x14ac:dyDescent="0.2">
      <c r="A212" s="40" t="s">
        <v>567</v>
      </c>
      <c r="B212" s="42" t="s">
        <v>316</v>
      </c>
      <c r="C212" s="8" t="s">
        <v>22</v>
      </c>
      <c r="D212" s="41">
        <f>48.45*1.1</f>
        <v>53.295000000000009</v>
      </c>
    </row>
    <row r="213" spans="1:4" s="100" customFormat="1" ht="12" customHeight="1" x14ac:dyDescent="0.2">
      <c r="A213" s="40" t="s">
        <v>568</v>
      </c>
      <c r="B213" s="42" t="s">
        <v>317</v>
      </c>
      <c r="C213" s="8" t="s">
        <v>756</v>
      </c>
      <c r="D213" s="41">
        <f>48.45*0.6*1.05</f>
        <v>30.523500000000002</v>
      </c>
    </row>
    <row r="214" spans="1:4" s="100" customFormat="1" ht="12" customHeight="1" x14ac:dyDescent="0.2">
      <c r="A214" s="4"/>
      <c r="B214" s="18" t="s">
        <v>42</v>
      </c>
      <c r="C214" s="8"/>
      <c r="D214" s="10"/>
    </row>
    <row r="215" spans="1:4" s="100" customFormat="1" ht="12" customHeight="1" x14ac:dyDescent="0.2">
      <c r="A215" s="16" t="s">
        <v>19</v>
      </c>
      <c r="B215" s="17" t="s">
        <v>318</v>
      </c>
      <c r="C215" s="8"/>
      <c r="D215" s="10"/>
    </row>
    <row r="216" spans="1:4" s="100" customFormat="1" ht="12" customHeight="1" x14ac:dyDescent="0.2">
      <c r="A216" s="20" t="s">
        <v>212</v>
      </c>
      <c r="B216" s="9" t="s">
        <v>319</v>
      </c>
      <c r="C216" s="8" t="s">
        <v>756</v>
      </c>
      <c r="D216" s="10">
        <f>336*1.05</f>
        <v>352.8</v>
      </c>
    </row>
    <row r="217" spans="1:4" s="100" customFormat="1" ht="12" customHeight="1" x14ac:dyDescent="0.2">
      <c r="A217" s="20" t="s">
        <v>299</v>
      </c>
      <c r="B217" s="9" t="s">
        <v>320</v>
      </c>
      <c r="C217" s="8" t="s">
        <v>756</v>
      </c>
      <c r="D217" s="10">
        <f>D216</f>
        <v>352.8</v>
      </c>
    </row>
    <row r="218" spans="1:4" s="100" customFormat="1" ht="12" customHeight="1" x14ac:dyDescent="0.2">
      <c r="A218" s="20" t="s">
        <v>300</v>
      </c>
      <c r="B218" s="9" t="s">
        <v>321</v>
      </c>
      <c r="C218" s="8" t="s">
        <v>754</v>
      </c>
      <c r="D218" s="10">
        <f>352.8*0.1</f>
        <v>35.28</v>
      </c>
    </row>
    <row r="219" spans="1:4" s="100" customFormat="1" ht="12" customHeight="1" x14ac:dyDescent="0.2">
      <c r="A219" s="20" t="s">
        <v>301</v>
      </c>
      <c r="B219" s="9" t="s">
        <v>322</v>
      </c>
      <c r="C219" s="8" t="s">
        <v>756</v>
      </c>
      <c r="D219" s="10">
        <f>D216</f>
        <v>352.8</v>
      </c>
    </row>
    <row r="220" spans="1:4" ht="24.95" customHeight="1" x14ac:dyDescent="0.3">
      <c r="A220" s="20" t="s">
        <v>302</v>
      </c>
      <c r="B220" s="84" t="s">
        <v>323</v>
      </c>
      <c r="C220" s="8" t="s">
        <v>756</v>
      </c>
      <c r="D220" s="10">
        <f>D219</f>
        <v>352.8</v>
      </c>
    </row>
    <row r="221" spans="1:4" s="100" customFormat="1" ht="12" customHeight="1" x14ac:dyDescent="0.2">
      <c r="A221" s="20" t="s">
        <v>569</v>
      </c>
      <c r="B221" s="9" t="s">
        <v>44</v>
      </c>
      <c r="C221" s="8" t="s">
        <v>0</v>
      </c>
      <c r="D221" s="10">
        <v>6</v>
      </c>
    </row>
    <row r="222" spans="1:4" s="100" customFormat="1" ht="12" customHeight="1" x14ac:dyDescent="0.2">
      <c r="A222" s="20" t="s">
        <v>570</v>
      </c>
      <c r="B222" s="9" t="s">
        <v>324</v>
      </c>
      <c r="C222" s="8" t="s">
        <v>0</v>
      </c>
      <c r="D222" s="10">
        <v>2</v>
      </c>
    </row>
    <row r="223" spans="1:4" s="100" customFormat="1" ht="12" customHeight="1" x14ac:dyDescent="0.2">
      <c r="A223" s="20" t="s">
        <v>571</v>
      </c>
      <c r="B223" s="9" t="s">
        <v>325</v>
      </c>
      <c r="C223" s="8" t="s">
        <v>22</v>
      </c>
      <c r="D223" s="10">
        <f>52.89+3.3+3.16+4.86+3.16+3.34+4.42</f>
        <v>75.13</v>
      </c>
    </row>
    <row r="224" spans="1:4" s="100" customFormat="1" ht="12" customHeight="1" x14ac:dyDescent="0.2">
      <c r="A224" s="20" t="s">
        <v>572</v>
      </c>
      <c r="B224" s="9" t="s">
        <v>326</v>
      </c>
      <c r="C224" s="8" t="s">
        <v>754</v>
      </c>
      <c r="D224" s="10">
        <f>ROUNDUP(41.12*0.2*0.25,2)</f>
        <v>2.0599999999999996</v>
      </c>
    </row>
    <row r="225" spans="1:4" s="100" customFormat="1" ht="12" customHeight="1" x14ac:dyDescent="0.2">
      <c r="A225" s="20" t="s">
        <v>573</v>
      </c>
      <c r="B225" s="9" t="s">
        <v>327</v>
      </c>
      <c r="C225" s="8" t="s">
        <v>754</v>
      </c>
      <c r="D225" s="10">
        <f>ROUNDUP(41.12*2*0.075*0.05,2)*1.15</f>
        <v>0.35649999999999998</v>
      </c>
    </row>
    <row r="226" spans="1:4" s="100" customFormat="1" ht="12" customHeight="1" x14ac:dyDescent="0.2">
      <c r="A226" s="20" t="s">
        <v>574</v>
      </c>
      <c r="B226" s="9" t="s">
        <v>328</v>
      </c>
      <c r="C226" s="8" t="s">
        <v>756</v>
      </c>
      <c r="D226" s="10">
        <f>ROUNDUP(41.12*0.45,2)</f>
        <v>18.510000000000002</v>
      </c>
    </row>
    <row r="227" spans="1:4" s="100" customFormat="1" ht="12" customHeight="1" x14ac:dyDescent="0.2">
      <c r="A227" s="20" t="s">
        <v>575</v>
      </c>
      <c r="B227" s="9" t="s">
        <v>329</v>
      </c>
      <c r="C227" s="8" t="s">
        <v>8</v>
      </c>
      <c r="D227" s="10">
        <f>D223</f>
        <v>75.13</v>
      </c>
    </row>
    <row r="228" spans="1:4" s="100" customFormat="1" ht="12" customHeight="1" x14ac:dyDescent="0.2">
      <c r="A228" s="20" t="s">
        <v>576</v>
      </c>
      <c r="B228" s="9" t="s">
        <v>330</v>
      </c>
      <c r="C228" s="8" t="s">
        <v>756</v>
      </c>
      <c r="D228" s="10">
        <f>ROUNDUP(41.12*0.5,2)*1.05</f>
        <v>21.588000000000001</v>
      </c>
    </row>
    <row r="229" spans="1:4" s="100" customFormat="1" ht="12" customHeight="1" x14ac:dyDescent="0.2">
      <c r="A229" s="20" t="s">
        <v>577</v>
      </c>
      <c r="B229" s="9" t="s">
        <v>331</v>
      </c>
      <c r="C229" s="8" t="s">
        <v>8</v>
      </c>
      <c r="D229" s="10">
        <v>41.12</v>
      </c>
    </row>
    <row r="230" spans="1:4" ht="24.95" customHeight="1" x14ac:dyDescent="0.3">
      <c r="A230" s="20" t="s">
        <v>578</v>
      </c>
      <c r="B230" s="84" t="s">
        <v>47</v>
      </c>
      <c r="C230" s="8" t="s">
        <v>756</v>
      </c>
      <c r="D230" s="10">
        <f>ROUNDUP((41.12*0.4)*1.25,2)</f>
        <v>20.56</v>
      </c>
    </row>
    <row r="231" spans="1:4" s="100" customFormat="1" ht="12" customHeight="1" x14ac:dyDescent="0.2">
      <c r="A231" s="20" t="s">
        <v>579</v>
      </c>
      <c r="B231" s="9" t="s">
        <v>332</v>
      </c>
      <c r="C231" s="8" t="s">
        <v>8</v>
      </c>
      <c r="D231" s="10">
        <v>69.37</v>
      </c>
    </row>
    <row r="232" spans="1:4" s="100" customFormat="1" ht="12" customHeight="1" x14ac:dyDescent="0.2">
      <c r="A232" s="16" t="s">
        <v>12</v>
      </c>
      <c r="B232" s="17" t="s">
        <v>333</v>
      </c>
      <c r="C232" s="8"/>
      <c r="D232" s="10"/>
    </row>
    <row r="233" spans="1:4" s="100" customFormat="1" ht="12" customHeight="1" x14ac:dyDescent="0.2">
      <c r="A233" s="20" t="s">
        <v>215</v>
      </c>
      <c r="B233" s="9" t="s">
        <v>334</v>
      </c>
      <c r="C233" s="8" t="s">
        <v>756</v>
      </c>
      <c r="D233" s="10">
        <v>260</v>
      </c>
    </row>
    <row r="234" spans="1:4" s="100" customFormat="1" ht="12" customHeight="1" x14ac:dyDescent="0.2">
      <c r="A234" s="20" t="s">
        <v>580</v>
      </c>
      <c r="B234" s="9" t="s">
        <v>335</v>
      </c>
      <c r="C234" s="8" t="s">
        <v>756</v>
      </c>
      <c r="D234" s="10">
        <f>D233*0.2</f>
        <v>52</v>
      </c>
    </row>
    <row r="235" spans="1:4" s="100" customFormat="1" ht="12" customHeight="1" x14ac:dyDescent="0.2">
      <c r="A235" s="20" t="s">
        <v>581</v>
      </c>
      <c r="B235" s="9" t="s">
        <v>336</v>
      </c>
      <c r="C235" s="8" t="s">
        <v>756</v>
      </c>
      <c r="D235" s="10">
        <f>D233</f>
        <v>260</v>
      </c>
    </row>
    <row r="236" spans="1:4" s="100" customFormat="1" ht="12" customHeight="1" x14ac:dyDescent="0.2">
      <c r="A236" s="16" t="s">
        <v>13</v>
      </c>
      <c r="B236" s="17" t="s">
        <v>51</v>
      </c>
      <c r="C236" s="4"/>
      <c r="D236" s="10"/>
    </row>
    <row r="237" spans="1:4" s="100" customFormat="1" ht="12" customHeight="1" x14ac:dyDescent="0.2">
      <c r="A237" s="22" t="s">
        <v>14</v>
      </c>
      <c r="B237" s="19" t="s">
        <v>731</v>
      </c>
      <c r="C237" s="4" t="s">
        <v>8</v>
      </c>
      <c r="D237" s="10">
        <v>198</v>
      </c>
    </row>
    <row r="238" spans="1:4" s="100" customFormat="1" ht="12" customHeight="1" x14ac:dyDescent="0.2">
      <c r="A238" s="4"/>
      <c r="B238" s="102" t="s">
        <v>337</v>
      </c>
      <c r="C238" s="43"/>
      <c r="D238" s="43"/>
    </row>
    <row r="239" spans="1:4" s="100" customFormat="1" ht="12" customHeight="1" x14ac:dyDescent="0.2">
      <c r="A239" s="4">
        <v>1</v>
      </c>
      <c r="B239" s="17" t="s">
        <v>338</v>
      </c>
      <c r="C239" s="8"/>
      <c r="D239" s="10"/>
    </row>
    <row r="240" spans="1:4" s="100" customFormat="1" ht="12" customHeight="1" x14ac:dyDescent="0.2">
      <c r="A240" s="4" t="s">
        <v>280</v>
      </c>
      <c r="B240" s="19" t="s">
        <v>339</v>
      </c>
      <c r="C240" s="8" t="s">
        <v>754</v>
      </c>
      <c r="D240" s="10">
        <v>1.5</v>
      </c>
    </row>
    <row r="241" spans="1:4" s="100" customFormat="1" ht="12" customHeight="1" x14ac:dyDescent="0.2">
      <c r="A241" s="4" t="s">
        <v>281</v>
      </c>
      <c r="B241" s="19" t="s">
        <v>340</v>
      </c>
      <c r="C241" s="8" t="s">
        <v>756</v>
      </c>
      <c r="D241" s="10">
        <v>326.83999999999997</v>
      </c>
    </row>
    <row r="242" spans="1:4" s="100" customFormat="1" ht="12" customHeight="1" x14ac:dyDescent="0.2">
      <c r="A242" s="4" t="s">
        <v>282</v>
      </c>
      <c r="B242" s="19" t="s">
        <v>341</v>
      </c>
      <c r="C242" s="8" t="s">
        <v>756</v>
      </c>
      <c r="D242" s="10">
        <f>326.84*1.15</f>
        <v>375.86599999999993</v>
      </c>
    </row>
    <row r="243" spans="1:4" s="100" customFormat="1" ht="12" customHeight="1" x14ac:dyDescent="0.2">
      <c r="A243" s="4" t="s">
        <v>283</v>
      </c>
      <c r="B243" s="19" t="s">
        <v>342</v>
      </c>
      <c r="C243" s="8" t="s">
        <v>754</v>
      </c>
      <c r="D243" s="10">
        <v>1</v>
      </c>
    </row>
    <row r="244" spans="1:4" s="100" customFormat="1" ht="12" customHeight="1" x14ac:dyDescent="0.2">
      <c r="A244" s="4" t="s">
        <v>284</v>
      </c>
      <c r="B244" s="19" t="s">
        <v>343</v>
      </c>
      <c r="C244" s="8" t="s">
        <v>3</v>
      </c>
      <c r="D244" s="10">
        <v>1</v>
      </c>
    </row>
    <row r="245" spans="1:4" s="100" customFormat="1" ht="12" customHeight="1" x14ac:dyDescent="0.2">
      <c r="A245" s="4" t="s">
        <v>286</v>
      </c>
      <c r="B245" s="19" t="s">
        <v>344</v>
      </c>
      <c r="C245" s="8" t="s">
        <v>756</v>
      </c>
      <c r="D245" s="10">
        <v>326.83999999999997</v>
      </c>
    </row>
    <row r="246" spans="1:4" s="100" customFormat="1" ht="12" customHeight="1" x14ac:dyDescent="0.2">
      <c r="A246" s="4" t="s">
        <v>288</v>
      </c>
      <c r="B246" s="19" t="s">
        <v>342</v>
      </c>
      <c r="C246" s="8" t="s">
        <v>754</v>
      </c>
      <c r="D246" s="10">
        <v>2.8</v>
      </c>
    </row>
    <row r="247" spans="1:4" s="100" customFormat="1" ht="12" customHeight="1" x14ac:dyDescent="0.2">
      <c r="A247" s="4" t="s">
        <v>289</v>
      </c>
      <c r="B247" s="19" t="s">
        <v>345</v>
      </c>
      <c r="C247" s="8" t="s">
        <v>3</v>
      </c>
      <c r="D247" s="10">
        <v>1</v>
      </c>
    </row>
    <row r="248" spans="1:4" s="100" customFormat="1" ht="12" customHeight="1" x14ac:dyDescent="0.2">
      <c r="A248" s="4" t="s">
        <v>290</v>
      </c>
      <c r="B248" s="19" t="s">
        <v>346</v>
      </c>
      <c r="C248" s="8" t="s">
        <v>756</v>
      </c>
      <c r="D248" s="10">
        <v>326.83999999999997</v>
      </c>
    </row>
    <row r="249" spans="1:4" s="100" customFormat="1" ht="12" customHeight="1" x14ac:dyDescent="0.2">
      <c r="A249" s="4" t="s">
        <v>347</v>
      </c>
      <c r="B249" s="19" t="s">
        <v>348</v>
      </c>
      <c r="C249" s="8" t="s">
        <v>756</v>
      </c>
      <c r="D249" s="10">
        <f>D248*1.2</f>
        <v>392.20799999999997</v>
      </c>
    </row>
    <row r="250" spans="1:4" s="100" customFormat="1" ht="12" customHeight="1" x14ac:dyDescent="0.2">
      <c r="A250" s="4" t="s">
        <v>349</v>
      </c>
      <c r="B250" s="19" t="s">
        <v>350</v>
      </c>
      <c r="C250" s="8" t="s">
        <v>3</v>
      </c>
      <c r="D250" s="10">
        <v>1</v>
      </c>
    </row>
    <row r="251" spans="1:4" s="100" customFormat="1" ht="12" customHeight="1" x14ac:dyDescent="0.2">
      <c r="A251" s="4" t="s">
        <v>90</v>
      </c>
      <c r="B251" s="19" t="s">
        <v>351</v>
      </c>
      <c r="C251" s="8" t="s">
        <v>8</v>
      </c>
      <c r="D251" s="10">
        <v>112</v>
      </c>
    </row>
    <row r="252" spans="1:4" s="100" customFormat="1" ht="12" customHeight="1" x14ac:dyDescent="0.2">
      <c r="A252" s="4" t="s">
        <v>352</v>
      </c>
      <c r="B252" s="19" t="s">
        <v>353</v>
      </c>
      <c r="C252" s="8" t="s">
        <v>3</v>
      </c>
      <c r="D252" s="10">
        <v>1</v>
      </c>
    </row>
    <row r="253" spans="1:4" s="100" customFormat="1" ht="12" customHeight="1" x14ac:dyDescent="0.2">
      <c r="A253" s="4" t="s">
        <v>354</v>
      </c>
      <c r="B253" s="19" t="s">
        <v>355</v>
      </c>
      <c r="C253" s="8" t="s">
        <v>0</v>
      </c>
      <c r="D253" s="10">
        <v>1</v>
      </c>
    </row>
    <row r="254" spans="1:4" s="100" customFormat="1" ht="12" customHeight="1" x14ac:dyDescent="0.2">
      <c r="A254" s="4" t="s">
        <v>356</v>
      </c>
      <c r="B254" s="19" t="s">
        <v>357</v>
      </c>
      <c r="C254" s="8" t="s">
        <v>3</v>
      </c>
      <c r="D254" s="10">
        <v>1</v>
      </c>
    </row>
    <row r="255" spans="1:4" s="100" customFormat="1" ht="12" customHeight="1" x14ac:dyDescent="0.2">
      <c r="A255" s="4">
        <v>2</v>
      </c>
      <c r="B255" s="31" t="s">
        <v>588</v>
      </c>
      <c r="C255" s="8"/>
      <c r="D255" s="10"/>
    </row>
    <row r="256" spans="1:4" s="100" customFormat="1" ht="12" customHeight="1" x14ac:dyDescent="0.2">
      <c r="A256" s="4" t="s">
        <v>203</v>
      </c>
      <c r="B256" s="19" t="s">
        <v>589</v>
      </c>
      <c r="C256" s="8" t="s">
        <v>602</v>
      </c>
      <c r="D256" s="10">
        <v>1</v>
      </c>
    </row>
    <row r="257" spans="1:4" s="100" customFormat="1" ht="12" customHeight="1" x14ac:dyDescent="0.2">
      <c r="A257" s="4" t="s">
        <v>204</v>
      </c>
      <c r="B257" s="19" t="s">
        <v>590</v>
      </c>
      <c r="C257" s="8" t="s">
        <v>754</v>
      </c>
      <c r="D257" s="10">
        <v>0.35</v>
      </c>
    </row>
    <row r="258" spans="1:4" s="100" customFormat="1" ht="12" customHeight="1" x14ac:dyDescent="0.2">
      <c r="A258" s="4" t="s">
        <v>205</v>
      </c>
      <c r="B258" s="19" t="s">
        <v>591</v>
      </c>
      <c r="C258" s="8" t="s">
        <v>16</v>
      </c>
      <c r="D258" s="10">
        <v>12</v>
      </c>
    </row>
    <row r="259" spans="1:4" s="100" customFormat="1" ht="12" customHeight="1" x14ac:dyDescent="0.2">
      <c r="A259" s="4" t="s">
        <v>206</v>
      </c>
      <c r="B259" s="19" t="s">
        <v>592</v>
      </c>
      <c r="C259" s="8" t="s">
        <v>16</v>
      </c>
      <c r="D259" s="10">
        <v>6</v>
      </c>
    </row>
    <row r="260" spans="1:4" s="100" customFormat="1" ht="12" customHeight="1" x14ac:dyDescent="0.2">
      <c r="A260" s="4" t="s">
        <v>207</v>
      </c>
      <c r="B260" s="19" t="s">
        <v>593</v>
      </c>
      <c r="C260" s="8" t="s">
        <v>16</v>
      </c>
      <c r="D260" s="10">
        <v>36</v>
      </c>
    </row>
    <row r="261" spans="1:4" s="100" customFormat="1" ht="12" customHeight="1" x14ac:dyDescent="0.2">
      <c r="A261" s="4" t="s">
        <v>208</v>
      </c>
      <c r="B261" s="19" t="s">
        <v>594</v>
      </c>
      <c r="C261" s="8" t="s">
        <v>16</v>
      </c>
      <c r="D261" s="10">
        <v>4</v>
      </c>
    </row>
    <row r="262" spans="1:4" s="100" customFormat="1" ht="12" customHeight="1" x14ac:dyDescent="0.2">
      <c r="A262" s="4" t="s">
        <v>209</v>
      </c>
      <c r="B262" s="19" t="s">
        <v>595</v>
      </c>
      <c r="C262" s="8" t="s">
        <v>16</v>
      </c>
      <c r="D262" s="10">
        <v>12</v>
      </c>
    </row>
    <row r="263" spans="1:4" s="100" customFormat="1" ht="12" customHeight="1" x14ac:dyDescent="0.2">
      <c r="A263" s="4" t="s">
        <v>291</v>
      </c>
      <c r="B263" s="19" t="s">
        <v>596</v>
      </c>
      <c r="C263" s="8" t="s">
        <v>16</v>
      </c>
      <c r="D263" s="10">
        <v>24</v>
      </c>
    </row>
    <row r="264" spans="1:4" s="100" customFormat="1" ht="12" customHeight="1" x14ac:dyDescent="0.2">
      <c r="A264" s="4" t="s">
        <v>524</v>
      </c>
      <c r="B264" s="19" t="s">
        <v>597</v>
      </c>
      <c r="C264" s="8" t="s">
        <v>16</v>
      </c>
      <c r="D264" s="10">
        <v>12</v>
      </c>
    </row>
    <row r="265" spans="1:4" s="100" customFormat="1" ht="12" customHeight="1" x14ac:dyDescent="0.2">
      <c r="A265" s="4" t="s">
        <v>525</v>
      </c>
      <c r="B265" s="19" t="s">
        <v>598</v>
      </c>
      <c r="C265" s="8" t="s">
        <v>16</v>
      </c>
      <c r="D265" s="10">
        <v>16</v>
      </c>
    </row>
    <row r="266" spans="1:4" s="100" customFormat="1" ht="12" customHeight="1" x14ac:dyDescent="0.2">
      <c r="A266" s="4" t="s">
        <v>526</v>
      </c>
      <c r="B266" s="19" t="s">
        <v>599</v>
      </c>
      <c r="C266" s="8" t="s">
        <v>16</v>
      </c>
      <c r="D266" s="10">
        <v>4</v>
      </c>
    </row>
    <row r="267" spans="1:4" s="100" customFormat="1" ht="12" customHeight="1" x14ac:dyDescent="0.2">
      <c r="A267" s="4" t="s">
        <v>527</v>
      </c>
      <c r="B267" s="19" t="s">
        <v>600</v>
      </c>
      <c r="C267" s="8" t="s">
        <v>602</v>
      </c>
      <c r="D267" s="10">
        <v>1</v>
      </c>
    </row>
    <row r="268" spans="1:4" s="100" customFormat="1" ht="12" customHeight="1" x14ac:dyDescent="0.2">
      <c r="A268" s="4" t="s">
        <v>528</v>
      </c>
      <c r="B268" s="19" t="s">
        <v>590</v>
      </c>
      <c r="C268" s="8" t="s">
        <v>754</v>
      </c>
      <c r="D268" s="10">
        <v>0.35</v>
      </c>
    </row>
    <row r="269" spans="1:4" s="100" customFormat="1" ht="12" customHeight="1" x14ac:dyDescent="0.2">
      <c r="A269" s="4" t="s">
        <v>529</v>
      </c>
      <c r="B269" s="19" t="s">
        <v>591</v>
      </c>
      <c r="C269" s="8" t="s">
        <v>16</v>
      </c>
      <c r="D269" s="10">
        <v>12</v>
      </c>
    </row>
    <row r="270" spans="1:4" s="100" customFormat="1" ht="12" customHeight="1" x14ac:dyDescent="0.2">
      <c r="A270" s="4" t="s">
        <v>530</v>
      </c>
      <c r="B270" s="19" t="s">
        <v>592</v>
      </c>
      <c r="C270" s="8" t="s">
        <v>16</v>
      </c>
      <c r="D270" s="10">
        <v>6</v>
      </c>
    </row>
    <row r="271" spans="1:4" s="100" customFormat="1" ht="12" customHeight="1" x14ac:dyDescent="0.2">
      <c r="A271" s="4" t="s">
        <v>531</v>
      </c>
      <c r="B271" s="19" t="s">
        <v>593</v>
      </c>
      <c r="C271" s="8" t="s">
        <v>16</v>
      </c>
      <c r="D271" s="10">
        <v>36</v>
      </c>
    </row>
    <row r="272" spans="1:4" s="100" customFormat="1" ht="12" customHeight="1" x14ac:dyDescent="0.2">
      <c r="A272" s="4" t="s">
        <v>532</v>
      </c>
      <c r="B272" s="19" t="s">
        <v>594</v>
      </c>
      <c r="C272" s="8" t="s">
        <v>16</v>
      </c>
      <c r="D272" s="10">
        <v>4</v>
      </c>
    </row>
    <row r="273" spans="1:4" s="100" customFormat="1" ht="12" customHeight="1" x14ac:dyDescent="0.2">
      <c r="A273" s="4" t="s">
        <v>533</v>
      </c>
      <c r="B273" s="19" t="s">
        <v>595</v>
      </c>
      <c r="C273" s="8" t="s">
        <v>16</v>
      </c>
      <c r="D273" s="10">
        <v>12</v>
      </c>
    </row>
    <row r="274" spans="1:4" s="100" customFormat="1" ht="12" customHeight="1" x14ac:dyDescent="0.2">
      <c r="A274" s="4" t="s">
        <v>534</v>
      </c>
      <c r="B274" s="19" t="s">
        <v>596</v>
      </c>
      <c r="C274" s="8" t="s">
        <v>16</v>
      </c>
      <c r="D274" s="10">
        <v>24</v>
      </c>
    </row>
    <row r="275" spans="1:4" s="100" customFormat="1" ht="12" customHeight="1" x14ac:dyDescent="0.2">
      <c r="A275" s="4" t="s">
        <v>535</v>
      </c>
      <c r="B275" s="19" t="s">
        <v>597</v>
      </c>
      <c r="C275" s="8" t="s">
        <v>16</v>
      </c>
      <c r="D275" s="10">
        <v>12</v>
      </c>
    </row>
    <row r="276" spans="1:4" s="100" customFormat="1" ht="12" customHeight="1" x14ac:dyDescent="0.2">
      <c r="A276" s="4" t="s">
        <v>536</v>
      </c>
      <c r="B276" s="19" t="s">
        <v>598</v>
      </c>
      <c r="C276" s="8" t="s">
        <v>16</v>
      </c>
      <c r="D276" s="10">
        <v>16</v>
      </c>
    </row>
    <row r="277" spans="1:4" s="100" customFormat="1" ht="12" customHeight="1" x14ac:dyDescent="0.2">
      <c r="A277" s="4" t="s">
        <v>537</v>
      </c>
      <c r="B277" s="19" t="s">
        <v>599</v>
      </c>
      <c r="C277" s="8" t="s">
        <v>16</v>
      </c>
      <c r="D277" s="10">
        <v>4</v>
      </c>
    </row>
    <row r="278" spans="1:4" s="100" customFormat="1" ht="12" customHeight="1" x14ac:dyDescent="0.2">
      <c r="A278" s="4" t="s">
        <v>582</v>
      </c>
      <c r="B278" s="19" t="s">
        <v>723</v>
      </c>
      <c r="C278" s="8" t="s">
        <v>754</v>
      </c>
      <c r="D278" s="10">
        <v>4.3</v>
      </c>
    </row>
    <row r="279" spans="1:4" s="100" customFormat="1" ht="12" customHeight="1" x14ac:dyDescent="0.2">
      <c r="A279" s="4" t="s">
        <v>583</v>
      </c>
      <c r="B279" s="9" t="s">
        <v>724</v>
      </c>
      <c r="C279" s="8" t="s">
        <v>756</v>
      </c>
      <c r="D279" s="10">
        <v>12.27</v>
      </c>
    </row>
    <row r="280" spans="1:4" s="100" customFormat="1" ht="12" customHeight="1" x14ac:dyDescent="0.2">
      <c r="A280" s="4" t="s">
        <v>584</v>
      </c>
      <c r="B280" s="9" t="s">
        <v>601</v>
      </c>
      <c r="C280" s="8" t="s">
        <v>756</v>
      </c>
      <c r="D280" s="10">
        <v>16</v>
      </c>
    </row>
    <row r="281" spans="1:4" s="100" customFormat="1" ht="12" customHeight="1" x14ac:dyDescent="0.2">
      <c r="A281" s="4" t="s">
        <v>585</v>
      </c>
      <c r="B281" s="9" t="s">
        <v>361</v>
      </c>
      <c r="C281" s="8" t="s">
        <v>55</v>
      </c>
      <c r="D281" s="10">
        <v>1</v>
      </c>
    </row>
    <row r="282" spans="1:4" s="100" customFormat="1" ht="12" customHeight="1" x14ac:dyDescent="0.2">
      <c r="A282" s="4" t="s">
        <v>586</v>
      </c>
      <c r="B282" s="9" t="s">
        <v>725</v>
      </c>
      <c r="C282" s="8" t="s">
        <v>756</v>
      </c>
      <c r="D282" s="10">
        <v>12.27</v>
      </c>
    </row>
    <row r="283" spans="1:4" s="100" customFormat="1" ht="12" customHeight="1" x14ac:dyDescent="0.2">
      <c r="A283" s="4" t="s">
        <v>587</v>
      </c>
      <c r="B283" s="9" t="s">
        <v>726</v>
      </c>
      <c r="C283" s="8" t="s">
        <v>756</v>
      </c>
      <c r="D283" s="10">
        <v>23.58</v>
      </c>
    </row>
    <row r="284" spans="1:4" s="100" customFormat="1" ht="12" customHeight="1" x14ac:dyDescent="0.2">
      <c r="A284" s="4">
        <v>3</v>
      </c>
      <c r="B284" s="17" t="s">
        <v>48</v>
      </c>
      <c r="C284" s="8"/>
      <c r="D284" s="10"/>
    </row>
    <row r="285" spans="1:4" ht="24.95" customHeight="1" x14ac:dyDescent="0.3">
      <c r="A285" s="4" t="s">
        <v>107</v>
      </c>
      <c r="B285" s="84" t="s">
        <v>918</v>
      </c>
      <c r="C285" s="8" t="s">
        <v>55</v>
      </c>
      <c r="D285" s="10">
        <v>1</v>
      </c>
    </row>
    <row r="286" spans="1:4" s="100" customFormat="1" ht="12" customHeight="1" x14ac:dyDescent="0.2">
      <c r="A286" s="4" t="s">
        <v>293</v>
      </c>
      <c r="B286" s="19" t="s">
        <v>363</v>
      </c>
      <c r="C286" s="8" t="s">
        <v>756</v>
      </c>
      <c r="D286" s="10">
        <v>2.11</v>
      </c>
    </row>
    <row r="287" spans="1:4" s="100" customFormat="1" ht="12" customHeight="1" x14ac:dyDescent="0.2">
      <c r="A287" s="4" t="s">
        <v>295</v>
      </c>
      <c r="B287" s="19" t="s">
        <v>364</v>
      </c>
      <c r="C287" s="8" t="s">
        <v>756</v>
      </c>
      <c r="D287" s="10">
        <v>3.28</v>
      </c>
    </row>
    <row r="288" spans="1:4" s="100" customFormat="1" ht="12" customHeight="1" x14ac:dyDescent="0.2">
      <c r="A288" s="4" t="s">
        <v>566</v>
      </c>
      <c r="B288" s="19" t="s">
        <v>363</v>
      </c>
      <c r="C288" s="8" t="s">
        <v>756</v>
      </c>
      <c r="D288" s="10">
        <v>3.99</v>
      </c>
    </row>
    <row r="289" spans="1:4" s="100" customFormat="1" ht="12" customHeight="1" x14ac:dyDescent="0.2">
      <c r="A289" s="4"/>
      <c r="B289" s="102" t="s">
        <v>365</v>
      </c>
      <c r="C289" s="43"/>
      <c r="D289" s="43"/>
    </row>
    <row r="290" spans="1:4" s="100" customFormat="1" ht="12" customHeight="1" x14ac:dyDescent="0.2">
      <c r="A290" s="101"/>
      <c r="B290" s="114" t="s">
        <v>919</v>
      </c>
      <c r="C290" s="70"/>
      <c r="D290" s="53"/>
    </row>
    <row r="291" spans="1:4" s="100" customFormat="1" ht="12" customHeight="1" x14ac:dyDescent="0.2">
      <c r="A291" s="45">
        <v>1</v>
      </c>
      <c r="B291" s="46" t="s">
        <v>732</v>
      </c>
      <c r="C291" s="110" t="s">
        <v>8</v>
      </c>
      <c r="D291" s="121">
        <v>142</v>
      </c>
    </row>
    <row r="292" spans="1:4" s="100" customFormat="1" ht="12" customHeight="1" x14ac:dyDescent="0.2">
      <c r="A292" s="45">
        <f t="shared" ref="A292:A314" si="2">A291+1</f>
        <v>2</v>
      </c>
      <c r="B292" s="46" t="s">
        <v>733</v>
      </c>
      <c r="C292" s="110" t="s">
        <v>8</v>
      </c>
      <c r="D292" s="121">
        <v>40</v>
      </c>
    </row>
    <row r="293" spans="1:4" s="100" customFormat="1" ht="12" customHeight="1" x14ac:dyDescent="0.2">
      <c r="A293" s="45">
        <f t="shared" si="2"/>
        <v>3</v>
      </c>
      <c r="B293" s="46" t="s">
        <v>734</v>
      </c>
      <c r="C293" s="110" t="s">
        <v>8</v>
      </c>
      <c r="D293" s="121">
        <v>44</v>
      </c>
    </row>
    <row r="294" spans="1:4" s="100" customFormat="1" ht="12" customHeight="1" x14ac:dyDescent="0.2">
      <c r="A294" s="45">
        <f t="shared" si="2"/>
        <v>4</v>
      </c>
      <c r="B294" s="46" t="s">
        <v>735</v>
      </c>
      <c r="C294" s="110" t="s">
        <v>8</v>
      </c>
      <c r="D294" s="121">
        <v>12</v>
      </c>
    </row>
    <row r="295" spans="1:4" s="100" customFormat="1" ht="12" customHeight="1" x14ac:dyDescent="0.2">
      <c r="A295" s="45">
        <f t="shared" si="2"/>
        <v>5</v>
      </c>
      <c r="B295" s="46" t="s">
        <v>122</v>
      </c>
      <c r="C295" s="110" t="s">
        <v>8</v>
      </c>
      <c r="D295" s="121">
        <v>142</v>
      </c>
    </row>
    <row r="296" spans="1:4" s="100" customFormat="1" ht="12" customHeight="1" x14ac:dyDescent="0.2">
      <c r="A296" s="45">
        <f t="shared" si="2"/>
        <v>6</v>
      </c>
      <c r="B296" s="46" t="s">
        <v>123</v>
      </c>
      <c r="C296" s="110" t="s">
        <v>8</v>
      </c>
      <c r="D296" s="121">
        <v>40</v>
      </c>
    </row>
    <row r="297" spans="1:4" s="100" customFormat="1" ht="12" customHeight="1" x14ac:dyDescent="0.2">
      <c r="A297" s="45">
        <f t="shared" si="2"/>
        <v>7</v>
      </c>
      <c r="B297" s="46" t="s">
        <v>124</v>
      </c>
      <c r="C297" s="110" t="s">
        <v>8</v>
      </c>
      <c r="D297" s="121">
        <v>44</v>
      </c>
    </row>
    <row r="298" spans="1:4" s="100" customFormat="1" ht="12" customHeight="1" x14ac:dyDescent="0.2">
      <c r="A298" s="45">
        <f t="shared" si="2"/>
        <v>8</v>
      </c>
      <c r="B298" s="46" t="s">
        <v>125</v>
      </c>
      <c r="C298" s="110" t="s">
        <v>8</v>
      </c>
      <c r="D298" s="121">
        <v>12</v>
      </c>
    </row>
    <row r="299" spans="1:4" s="100" customFormat="1" ht="12" customHeight="1" x14ac:dyDescent="0.2">
      <c r="A299" s="45">
        <f t="shared" si="2"/>
        <v>9</v>
      </c>
      <c r="B299" s="46" t="s">
        <v>727</v>
      </c>
      <c r="C299" s="110" t="s">
        <v>0</v>
      </c>
      <c r="D299" s="121">
        <v>1</v>
      </c>
    </row>
    <row r="300" spans="1:4" s="100" customFormat="1" ht="12" customHeight="1" x14ac:dyDescent="0.2">
      <c r="A300" s="45">
        <f t="shared" si="2"/>
        <v>10</v>
      </c>
      <c r="B300" s="46" t="s">
        <v>126</v>
      </c>
      <c r="C300" s="110" t="s">
        <v>0</v>
      </c>
      <c r="D300" s="121">
        <v>4</v>
      </c>
    </row>
    <row r="301" spans="1:4" s="100" customFormat="1" ht="12" customHeight="1" x14ac:dyDescent="0.2">
      <c r="A301" s="45">
        <f t="shared" si="2"/>
        <v>11</v>
      </c>
      <c r="B301" s="46" t="s">
        <v>366</v>
      </c>
      <c r="C301" s="110" t="s">
        <v>0</v>
      </c>
      <c r="D301" s="121">
        <v>1</v>
      </c>
    </row>
    <row r="302" spans="1:4" s="100" customFormat="1" ht="12" customHeight="1" x14ac:dyDescent="0.2">
      <c r="A302" s="45">
        <f t="shared" si="2"/>
        <v>12</v>
      </c>
      <c r="B302" s="46" t="s">
        <v>127</v>
      </c>
      <c r="C302" s="110" t="s">
        <v>0</v>
      </c>
      <c r="D302" s="121">
        <v>2</v>
      </c>
    </row>
    <row r="303" spans="1:4" s="100" customFormat="1" ht="12" customHeight="1" x14ac:dyDescent="0.2">
      <c r="A303" s="45">
        <f t="shared" si="2"/>
        <v>13</v>
      </c>
      <c r="B303" s="46" t="s">
        <v>367</v>
      </c>
      <c r="C303" s="110" t="s">
        <v>0</v>
      </c>
      <c r="D303" s="121">
        <v>2</v>
      </c>
    </row>
    <row r="304" spans="1:4" s="100" customFormat="1" ht="12" customHeight="1" x14ac:dyDescent="0.2">
      <c r="A304" s="45">
        <f t="shared" si="2"/>
        <v>14</v>
      </c>
      <c r="B304" s="46" t="s">
        <v>114</v>
      </c>
      <c r="C304" s="110" t="s">
        <v>0</v>
      </c>
      <c r="D304" s="121">
        <v>7</v>
      </c>
    </row>
    <row r="305" spans="1:4" s="100" customFormat="1" ht="12" customHeight="1" x14ac:dyDescent="0.2">
      <c r="A305" s="45">
        <f t="shared" si="2"/>
        <v>15</v>
      </c>
      <c r="B305" s="46" t="s">
        <v>115</v>
      </c>
      <c r="C305" s="110" t="s">
        <v>0</v>
      </c>
      <c r="D305" s="121">
        <v>9</v>
      </c>
    </row>
    <row r="306" spans="1:4" s="100" customFormat="1" ht="12" customHeight="1" x14ac:dyDescent="0.2">
      <c r="A306" s="45">
        <f t="shared" si="2"/>
        <v>16</v>
      </c>
      <c r="B306" s="46" t="s">
        <v>368</v>
      </c>
      <c r="C306" s="110" t="s">
        <v>0</v>
      </c>
      <c r="D306" s="121">
        <v>1</v>
      </c>
    </row>
    <row r="307" spans="1:4" s="100" customFormat="1" ht="12" customHeight="1" x14ac:dyDescent="0.2">
      <c r="A307" s="45">
        <f t="shared" si="2"/>
        <v>17</v>
      </c>
      <c r="B307" s="46" t="s">
        <v>128</v>
      </c>
      <c r="C307" s="110" t="s">
        <v>0</v>
      </c>
      <c r="D307" s="121">
        <v>1</v>
      </c>
    </row>
    <row r="308" spans="1:4" s="100" customFormat="1" ht="12" customHeight="1" x14ac:dyDescent="0.2">
      <c r="A308" s="45">
        <f t="shared" si="2"/>
        <v>18</v>
      </c>
      <c r="B308" s="46" t="s">
        <v>129</v>
      </c>
      <c r="C308" s="110" t="s">
        <v>0</v>
      </c>
      <c r="D308" s="121">
        <v>1</v>
      </c>
    </row>
    <row r="309" spans="1:4" s="100" customFormat="1" ht="12" customHeight="1" x14ac:dyDescent="0.2">
      <c r="A309" s="45">
        <f t="shared" si="2"/>
        <v>19</v>
      </c>
      <c r="B309" s="46" t="s">
        <v>118</v>
      </c>
      <c r="C309" s="110" t="s">
        <v>0</v>
      </c>
      <c r="D309" s="121">
        <v>154</v>
      </c>
    </row>
    <row r="310" spans="1:4" s="100" customFormat="1" ht="12" customHeight="1" x14ac:dyDescent="0.2">
      <c r="A310" s="45">
        <f t="shared" si="2"/>
        <v>20</v>
      </c>
      <c r="B310" s="46" t="s">
        <v>119</v>
      </c>
      <c r="C310" s="110" t="s">
        <v>0</v>
      </c>
      <c r="D310" s="121">
        <v>20</v>
      </c>
    </row>
    <row r="311" spans="1:4" s="100" customFormat="1" ht="12" customHeight="1" x14ac:dyDescent="0.2">
      <c r="A311" s="45">
        <f t="shared" si="2"/>
        <v>21</v>
      </c>
      <c r="B311" s="46" t="s">
        <v>120</v>
      </c>
      <c r="C311" s="110" t="s">
        <v>0</v>
      </c>
      <c r="D311" s="121">
        <v>50</v>
      </c>
    </row>
    <row r="312" spans="1:4" s="100" customFormat="1" ht="12" customHeight="1" x14ac:dyDescent="0.2">
      <c r="A312" s="45">
        <f t="shared" si="2"/>
        <v>22</v>
      </c>
      <c r="B312" s="46" t="s">
        <v>121</v>
      </c>
      <c r="C312" s="110" t="s">
        <v>0</v>
      </c>
      <c r="D312" s="121">
        <v>12</v>
      </c>
    </row>
    <row r="313" spans="1:4" s="100" customFormat="1" ht="12" customHeight="1" x14ac:dyDescent="0.2">
      <c r="A313" s="45">
        <f t="shared" si="2"/>
        <v>23</v>
      </c>
      <c r="B313" s="46" t="s">
        <v>369</v>
      </c>
      <c r="C313" s="110" t="s">
        <v>8</v>
      </c>
      <c r="D313" s="121">
        <v>20</v>
      </c>
    </row>
    <row r="314" spans="1:4" s="100" customFormat="1" ht="12" customHeight="1" x14ac:dyDescent="0.2">
      <c r="A314" s="45">
        <f t="shared" si="2"/>
        <v>24</v>
      </c>
      <c r="B314" s="46" t="s">
        <v>736</v>
      </c>
      <c r="C314" s="110" t="s">
        <v>55</v>
      </c>
      <c r="D314" s="121">
        <v>1</v>
      </c>
    </row>
    <row r="315" spans="1:4" s="100" customFormat="1" ht="12" customHeight="1" x14ac:dyDescent="0.2">
      <c r="A315" s="4"/>
      <c r="B315" s="102" t="s">
        <v>370</v>
      </c>
      <c r="C315" s="43"/>
      <c r="D315" s="43"/>
    </row>
    <row r="316" spans="1:4" s="100" customFormat="1" ht="12" customHeight="1" x14ac:dyDescent="0.2">
      <c r="A316" s="56"/>
      <c r="B316" s="47" t="s">
        <v>603</v>
      </c>
      <c r="C316" s="70"/>
      <c r="D316" s="53"/>
    </row>
    <row r="317" spans="1:4" ht="24.95" customHeight="1" x14ac:dyDescent="0.3">
      <c r="A317" s="20">
        <v>1</v>
      </c>
      <c r="B317" s="84" t="s">
        <v>604</v>
      </c>
      <c r="C317" s="50" t="s">
        <v>55</v>
      </c>
      <c r="D317" s="53">
        <v>1</v>
      </c>
    </row>
    <row r="318" spans="1:4" s="100" customFormat="1" ht="12" customHeight="1" x14ac:dyDescent="0.2">
      <c r="A318" s="20">
        <f>A317+1</f>
        <v>2</v>
      </c>
      <c r="B318" s="49" t="s">
        <v>1072</v>
      </c>
      <c r="C318" s="50" t="s">
        <v>55</v>
      </c>
      <c r="D318" s="53">
        <v>1</v>
      </c>
    </row>
    <row r="319" spans="1:4" s="100" customFormat="1" ht="12" customHeight="1" x14ac:dyDescent="0.2">
      <c r="A319" s="20">
        <f t="shared" ref="A319:A377" si="3">A318+1</f>
        <v>3</v>
      </c>
      <c r="B319" s="49" t="s">
        <v>605</v>
      </c>
      <c r="C319" s="50" t="s">
        <v>55</v>
      </c>
      <c r="D319" s="53">
        <v>1</v>
      </c>
    </row>
    <row r="320" spans="1:4" s="100" customFormat="1" ht="12" customHeight="1" x14ac:dyDescent="0.2">
      <c r="A320" s="20">
        <f t="shared" si="3"/>
        <v>4</v>
      </c>
      <c r="B320" s="49" t="s">
        <v>606</v>
      </c>
      <c r="C320" s="50" t="s">
        <v>55</v>
      </c>
      <c r="D320" s="53">
        <v>1</v>
      </c>
    </row>
    <row r="321" spans="1:4" s="100" customFormat="1" ht="12" customHeight="1" x14ac:dyDescent="0.2">
      <c r="A321" s="20">
        <f t="shared" si="3"/>
        <v>5</v>
      </c>
      <c r="B321" s="49" t="s">
        <v>607</v>
      </c>
      <c r="C321" s="50" t="s">
        <v>16</v>
      </c>
      <c r="D321" s="53">
        <v>2</v>
      </c>
    </row>
    <row r="322" spans="1:4" s="100" customFormat="1" ht="12" customHeight="1" x14ac:dyDescent="0.2">
      <c r="A322" s="20">
        <f t="shared" si="3"/>
        <v>6</v>
      </c>
      <c r="B322" s="49" t="s">
        <v>608</v>
      </c>
      <c r="C322" s="50" t="s">
        <v>16</v>
      </c>
      <c r="D322" s="53">
        <v>2</v>
      </c>
    </row>
    <row r="323" spans="1:4" s="100" customFormat="1" ht="12" customHeight="1" x14ac:dyDescent="0.2">
      <c r="A323" s="20">
        <f t="shared" si="3"/>
        <v>7</v>
      </c>
      <c r="B323" s="49" t="s">
        <v>609</v>
      </c>
      <c r="C323" s="50" t="s">
        <v>16</v>
      </c>
      <c r="D323" s="53">
        <v>2</v>
      </c>
    </row>
    <row r="324" spans="1:4" s="100" customFormat="1" ht="12" customHeight="1" x14ac:dyDescent="0.2">
      <c r="A324" s="20">
        <f t="shared" si="3"/>
        <v>8</v>
      </c>
      <c r="B324" s="49" t="s">
        <v>610</v>
      </c>
      <c r="C324" s="50" t="s">
        <v>16</v>
      </c>
      <c r="D324" s="53">
        <v>4</v>
      </c>
    </row>
    <row r="325" spans="1:4" s="100" customFormat="1" ht="12" customHeight="1" x14ac:dyDescent="0.2">
      <c r="A325" s="20">
        <f t="shared" si="3"/>
        <v>9</v>
      </c>
      <c r="B325" s="49" t="s">
        <v>611</v>
      </c>
      <c r="C325" s="50" t="s">
        <v>16</v>
      </c>
      <c r="D325" s="53">
        <v>9</v>
      </c>
    </row>
    <row r="326" spans="1:4" s="100" customFormat="1" ht="12" customHeight="1" x14ac:dyDescent="0.2">
      <c r="A326" s="20">
        <f t="shared" si="3"/>
        <v>10</v>
      </c>
      <c r="B326" s="49" t="s">
        <v>612</v>
      </c>
      <c r="C326" s="50" t="s">
        <v>16</v>
      </c>
      <c r="D326" s="53">
        <v>4</v>
      </c>
    </row>
    <row r="327" spans="1:4" s="100" customFormat="1" ht="12" customHeight="1" x14ac:dyDescent="0.2">
      <c r="A327" s="20">
        <f t="shared" si="3"/>
        <v>11</v>
      </c>
      <c r="B327" s="49" t="s">
        <v>613</v>
      </c>
      <c r="C327" s="50" t="s">
        <v>16</v>
      </c>
      <c r="D327" s="53">
        <v>2</v>
      </c>
    </row>
    <row r="328" spans="1:4" s="100" customFormat="1" ht="12" customHeight="1" x14ac:dyDescent="0.2">
      <c r="A328" s="20">
        <f t="shared" si="3"/>
        <v>12</v>
      </c>
      <c r="B328" s="49" t="s">
        <v>614</v>
      </c>
      <c r="C328" s="50" t="s">
        <v>55</v>
      </c>
      <c r="D328" s="53">
        <v>6</v>
      </c>
    </row>
    <row r="329" spans="1:4" s="100" customFormat="1" ht="12" customHeight="1" x14ac:dyDescent="0.2">
      <c r="A329" s="20">
        <f t="shared" si="3"/>
        <v>13</v>
      </c>
      <c r="B329" s="49" t="s">
        <v>615</v>
      </c>
      <c r="C329" s="50" t="s">
        <v>55</v>
      </c>
      <c r="D329" s="53">
        <v>31</v>
      </c>
    </row>
    <row r="330" spans="1:4" s="100" customFormat="1" ht="12" customHeight="1" x14ac:dyDescent="0.2">
      <c r="A330" s="20">
        <f t="shared" si="3"/>
        <v>14</v>
      </c>
      <c r="B330" s="49" t="s">
        <v>616</v>
      </c>
      <c r="C330" s="50" t="s">
        <v>16</v>
      </c>
      <c r="D330" s="53">
        <v>1</v>
      </c>
    </row>
    <row r="331" spans="1:4" s="100" customFormat="1" ht="12" customHeight="1" x14ac:dyDescent="0.2">
      <c r="A331" s="20">
        <f t="shared" si="3"/>
        <v>15</v>
      </c>
      <c r="B331" s="49" t="s">
        <v>91</v>
      </c>
      <c r="C331" s="50" t="s">
        <v>16</v>
      </c>
      <c r="D331" s="53">
        <v>3</v>
      </c>
    </row>
    <row r="332" spans="1:4" s="100" customFormat="1" ht="12" customHeight="1" x14ac:dyDescent="0.2">
      <c r="A332" s="20">
        <f t="shared" si="3"/>
        <v>16</v>
      </c>
      <c r="B332" s="49" t="s">
        <v>92</v>
      </c>
      <c r="C332" s="50" t="s">
        <v>16</v>
      </c>
      <c r="D332" s="53">
        <v>7</v>
      </c>
    </row>
    <row r="333" spans="1:4" s="100" customFormat="1" ht="12" customHeight="1" x14ac:dyDescent="0.2">
      <c r="A333" s="20">
        <f t="shared" si="3"/>
        <v>17</v>
      </c>
      <c r="B333" s="49" t="s">
        <v>93</v>
      </c>
      <c r="C333" s="50" t="s">
        <v>16</v>
      </c>
      <c r="D333" s="53">
        <v>9</v>
      </c>
    </row>
    <row r="334" spans="1:4" s="100" customFormat="1" ht="12" customHeight="1" x14ac:dyDescent="0.2">
      <c r="A334" s="20">
        <f t="shared" si="3"/>
        <v>18</v>
      </c>
      <c r="B334" s="49" t="s">
        <v>94</v>
      </c>
      <c r="C334" s="50" t="s">
        <v>16</v>
      </c>
      <c r="D334" s="53">
        <v>9</v>
      </c>
    </row>
    <row r="335" spans="1:4" s="100" customFormat="1" ht="12" customHeight="1" x14ac:dyDescent="0.2">
      <c r="A335" s="20">
        <f t="shared" si="3"/>
        <v>19</v>
      </c>
      <c r="B335" s="49" t="s">
        <v>95</v>
      </c>
      <c r="C335" s="50" t="s">
        <v>16</v>
      </c>
      <c r="D335" s="53">
        <v>1</v>
      </c>
    </row>
    <row r="336" spans="1:4" s="100" customFormat="1" ht="12" customHeight="1" x14ac:dyDescent="0.2">
      <c r="A336" s="20">
        <f t="shared" si="3"/>
        <v>20</v>
      </c>
      <c r="B336" s="49" t="s">
        <v>372</v>
      </c>
      <c r="C336" s="50" t="s">
        <v>16</v>
      </c>
      <c r="D336" s="53">
        <v>5</v>
      </c>
    </row>
    <row r="337" spans="1:4" s="100" customFormat="1" ht="12" customHeight="1" x14ac:dyDescent="0.2">
      <c r="A337" s="20">
        <f t="shared" si="3"/>
        <v>21</v>
      </c>
      <c r="B337" s="49" t="s">
        <v>96</v>
      </c>
      <c r="C337" s="50" t="s">
        <v>16</v>
      </c>
      <c r="D337" s="53">
        <v>4</v>
      </c>
    </row>
    <row r="338" spans="1:4" s="100" customFormat="1" ht="12" customHeight="1" x14ac:dyDescent="0.2">
      <c r="A338" s="20">
        <f t="shared" si="3"/>
        <v>22</v>
      </c>
      <c r="B338" s="49" t="s">
        <v>373</v>
      </c>
      <c r="C338" s="50" t="s">
        <v>16</v>
      </c>
      <c r="D338" s="53">
        <v>4</v>
      </c>
    </row>
    <row r="339" spans="1:4" s="100" customFormat="1" ht="12" customHeight="1" x14ac:dyDescent="0.2">
      <c r="A339" s="20">
        <f t="shared" si="3"/>
        <v>23</v>
      </c>
      <c r="B339" s="49" t="s">
        <v>913</v>
      </c>
      <c r="C339" s="50" t="s">
        <v>55</v>
      </c>
      <c r="D339" s="53">
        <v>1</v>
      </c>
    </row>
    <row r="340" spans="1:4" s="100" customFormat="1" ht="12" customHeight="1" x14ac:dyDescent="0.2">
      <c r="A340" s="20">
        <f t="shared" si="3"/>
        <v>24</v>
      </c>
      <c r="B340" s="49" t="s">
        <v>728</v>
      </c>
      <c r="C340" s="50" t="s">
        <v>55</v>
      </c>
      <c r="D340" s="53">
        <v>1</v>
      </c>
    </row>
    <row r="341" spans="1:4" s="100" customFormat="1" ht="12" customHeight="1" x14ac:dyDescent="0.2">
      <c r="A341" s="20">
        <f t="shared" si="3"/>
        <v>25</v>
      </c>
      <c r="B341" s="49" t="s">
        <v>901</v>
      </c>
      <c r="C341" s="50" t="s">
        <v>8</v>
      </c>
      <c r="D341" s="53">
        <v>21</v>
      </c>
    </row>
    <row r="342" spans="1:4" s="100" customFormat="1" ht="12" customHeight="1" x14ac:dyDescent="0.2">
      <c r="A342" s="20">
        <f t="shared" si="3"/>
        <v>26</v>
      </c>
      <c r="B342" s="49" t="s">
        <v>900</v>
      </c>
      <c r="C342" s="50" t="s">
        <v>8</v>
      </c>
      <c r="D342" s="53">
        <v>18</v>
      </c>
    </row>
    <row r="343" spans="1:4" s="100" customFormat="1" ht="12" customHeight="1" x14ac:dyDescent="0.2">
      <c r="A343" s="20">
        <f t="shared" si="3"/>
        <v>27</v>
      </c>
      <c r="B343" s="49" t="s">
        <v>899</v>
      </c>
      <c r="C343" s="50" t="s">
        <v>8</v>
      </c>
      <c r="D343" s="53">
        <v>108</v>
      </c>
    </row>
    <row r="344" spans="1:4" s="100" customFormat="1" ht="12" customHeight="1" x14ac:dyDescent="0.2">
      <c r="A344" s="20">
        <f t="shared" si="3"/>
        <v>28</v>
      </c>
      <c r="B344" s="49" t="s">
        <v>898</v>
      </c>
      <c r="C344" s="50" t="s">
        <v>8</v>
      </c>
      <c r="D344" s="53">
        <v>126</v>
      </c>
    </row>
    <row r="345" spans="1:4" s="100" customFormat="1" ht="12" customHeight="1" x14ac:dyDescent="0.2">
      <c r="A345" s="20">
        <f t="shared" si="3"/>
        <v>29</v>
      </c>
      <c r="B345" s="49" t="s">
        <v>897</v>
      </c>
      <c r="C345" s="50" t="s">
        <v>8</v>
      </c>
      <c r="D345" s="53">
        <v>51</v>
      </c>
    </row>
    <row r="346" spans="1:4" s="100" customFormat="1" ht="12" customHeight="1" x14ac:dyDescent="0.2">
      <c r="A346" s="20">
        <f t="shared" si="3"/>
        <v>30</v>
      </c>
      <c r="B346" s="49" t="s">
        <v>896</v>
      </c>
      <c r="C346" s="50" t="s">
        <v>8</v>
      </c>
      <c r="D346" s="53">
        <v>15</v>
      </c>
    </row>
    <row r="347" spans="1:4" s="100" customFormat="1" ht="12" customHeight="1" x14ac:dyDescent="0.2">
      <c r="A347" s="20">
        <f t="shared" si="3"/>
        <v>31</v>
      </c>
      <c r="B347" s="49" t="s">
        <v>912</v>
      </c>
      <c r="C347" s="50" t="s">
        <v>8</v>
      </c>
      <c r="D347" s="53">
        <v>17</v>
      </c>
    </row>
    <row r="348" spans="1:4" s="100" customFormat="1" ht="12" customHeight="1" x14ac:dyDescent="0.2">
      <c r="A348" s="20">
        <f t="shared" si="3"/>
        <v>32</v>
      </c>
      <c r="B348" s="49" t="s">
        <v>911</v>
      </c>
      <c r="C348" s="50" t="s">
        <v>8</v>
      </c>
      <c r="D348" s="53">
        <v>4</v>
      </c>
    </row>
    <row r="349" spans="1:4" s="100" customFormat="1" ht="12" customHeight="1" x14ac:dyDescent="0.2">
      <c r="A349" s="20">
        <f t="shared" si="3"/>
        <v>33</v>
      </c>
      <c r="B349" s="49" t="s">
        <v>910</v>
      </c>
      <c r="C349" s="50" t="s">
        <v>8</v>
      </c>
      <c r="D349" s="53">
        <v>1</v>
      </c>
    </row>
    <row r="350" spans="1:4" s="100" customFormat="1" ht="12" customHeight="1" x14ac:dyDescent="0.2">
      <c r="A350" s="20">
        <f t="shared" si="3"/>
        <v>34</v>
      </c>
      <c r="B350" s="49" t="s">
        <v>737</v>
      </c>
      <c r="C350" s="50" t="s">
        <v>55</v>
      </c>
      <c r="D350" s="53">
        <v>1</v>
      </c>
    </row>
    <row r="351" spans="1:4" s="100" customFormat="1" ht="12" customHeight="1" x14ac:dyDescent="0.2">
      <c r="A351" s="20">
        <f t="shared" si="3"/>
        <v>35</v>
      </c>
      <c r="B351" s="49" t="s">
        <v>920</v>
      </c>
      <c r="C351" s="113" t="s">
        <v>55</v>
      </c>
      <c r="D351" s="122">
        <v>1</v>
      </c>
    </row>
    <row r="352" spans="1:4" s="100" customFormat="1" ht="12" customHeight="1" x14ac:dyDescent="0.2">
      <c r="A352" s="20">
        <f t="shared" si="3"/>
        <v>36</v>
      </c>
      <c r="B352" s="49" t="s">
        <v>921</v>
      </c>
      <c r="C352" s="113" t="s">
        <v>55</v>
      </c>
      <c r="D352" s="122">
        <v>1</v>
      </c>
    </row>
    <row r="353" spans="1:4" s="100" customFormat="1" ht="12" customHeight="1" x14ac:dyDescent="0.2">
      <c r="A353" s="20">
        <f t="shared" si="3"/>
        <v>37</v>
      </c>
      <c r="B353" s="49" t="s">
        <v>922</v>
      </c>
      <c r="C353" s="113" t="s">
        <v>55</v>
      </c>
      <c r="D353" s="122">
        <v>1</v>
      </c>
    </row>
    <row r="354" spans="1:4" s="100" customFormat="1" ht="12" customHeight="1" x14ac:dyDescent="0.2">
      <c r="A354" s="20">
        <f t="shared" si="3"/>
        <v>38</v>
      </c>
      <c r="B354" s="49" t="s">
        <v>923</v>
      </c>
      <c r="C354" s="113" t="s">
        <v>55</v>
      </c>
      <c r="D354" s="122">
        <v>1</v>
      </c>
    </row>
    <row r="355" spans="1:4" s="100" customFormat="1" ht="12" customHeight="1" x14ac:dyDescent="0.2">
      <c r="A355" s="20">
        <f t="shared" si="3"/>
        <v>39</v>
      </c>
      <c r="B355" s="49" t="s">
        <v>924</v>
      </c>
      <c r="C355" s="113" t="s">
        <v>55</v>
      </c>
      <c r="D355" s="122">
        <v>1</v>
      </c>
    </row>
    <row r="356" spans="1:4" s="100" customFormat="1" ht="12" customHeight="1" x14ac:dyDescent="0.2">
      <c r="A356" s="20">
        <f t="shared" si="3"/>
        <v>40</v>
      </c>
      <c r="B356" s="49" t="s">
        <v>925</v>
      </c>
      <c r="C356" s="113" t="s">
        <v>55</v>
      </c>
      <c r="D356" s="122">
        <v>1</v>
      </c>
    </row>
    <row r="357" spans="1:4" s="100" customFormat="1" ht="12" customHeight="1" x14ac:dyDescent="0.2">
      <c r="A357" s="20">
        <f t="shared" si="3"/>
        <v>41</v>
      </c>
      <c r="B357" s="49" t="s">
        <v>926</v>
      </c>
      <c r="C357" s="113" t="s">
        <v>55</v>
      </c>
      <c r="D357" s="122">
        <v>1</v>
      </c>
    </row>
    <row r="358" spans="1:4" s="100" customFormat="1" ht="12" customHeight="1" x14ac:dyDescent="0.2">
      <c r="A358" s="20">
        <f t="shared" si="3"/>
        <v>42</v>
      </c>
      <c r="B358" s="49" t="s">
        <v>894</v>
      </c>
      <c r="C358" s="8" t="s">
        <v>755</v>
      </c>
      <c r="D358" s="53">
        <v>36</v>
      </c>
    </row>
    <row r="359" spans="1:4" s="100" customFormat="1" ht="12" customHeight="1" x14ac:dyDescent="0.2">
      <c r="A359" s="20">
        <f t="shared" si="3"/>
        <v>43</v>
      </c>
      <c r="B359" s="49" t="s">
        <v>893</v>
      </c>
      <c r="C359" s="8" t="s">
        <v>755</v>
      </c>
      <c r="D359" s="53">
        <v>39</v>
      </c>
    </row>
    <row r="360" spans="1:4" s="100" customFormat="1" ht="12" customHeight="1" x14ac:dyDescent="0.2">
      <c r="A360" s="20">
        <f t="shared" si="3"/>
        <v>44</v>
      </c>
      <c r="B360" s="49" t="s">
        <v>617</v>
      </c>
      <c r="C360" s="8" t="s">
        <v>755</v>
      </c>
      <c r="D360" s="53">
        <v>39</v>
      </c>
    </row>
    <row r="361" spans="1:4" s="100" customFormat="1" ht="12" customHeight="1" x14ac:dyDescent="0.2">
      <c r="A361" s="20">
        <f t="shared" si="3"/>
        <v>45</v>
      </c>
      <c r="B361" s="49" t="s">
        <v>618</v>
      </c>
      <c r="C361" s="50" t="s">
        <v>55</v>
      </c>
      <c r="D361" s="53">
        <v>1</v>
      </c>
    </row>
    <row r="362" spans="1:4" s="100" customFormat="1" ht="12" customHeight="1" x14ac:dyDescent="0.2">
      <c r="A362" s="20">
        <f t="shared" si="3"/>
        <v>46</v>
      </c>
      <c r="B362" s="49" t="s">
        <v>97</v>
      </c>
      <c r="C362" s="50" t="s">
        <v>16</v>
      </c>
      <c r="D362" s="53">
        <v>9</v>
      </c>
    </row>
    <row r="363" spans="1:4" s="100" customFormat="1" ht="12" customHeight="1" x14ac:dyDescent="0.2">
      <c r="A363" s="20">
        <f t="shared" si="3"/>
        <v>47</v>
      </c>
      <c r="B363" s="49" t="s">
        <v>103</v>
      </c>
      <c r="C363" s="50" t="s">
        <v>16</v>
      </c>
      <c r="D363" s="53">
        <v>1</v>
      </c>
    </row>
    <row r="364" spans="1:4" s="100" customFormat="1" ht="12" customHeight="1" x14ac:dyDescent="0.2">
      <c r="A364" s="20">
        <f t="shared" si="3"/>
        <v>48</v>
      </c>
      <c r="B364" s="49" t="s">
        <v>98</v>
      </c>
      <c r="C364" s="50" t="s">
        <v>16</v>
      </c>
      <c r="D364" s="53">
        <v>6</v>
      </c>
    </row>
    <row r="365" spans="1:4" s="100" customFormat="1" ht="12" customHeight="1" x14ac:dyDescent="0.2">
      <c r="A365" s="20">
        <f t="shared" si="3"/>
        <v>49</v>
      </c>
      <c r="B365" s="49" t="s">
        <v>99</v>
      </c>
      <c r="C365" s="50" t="s">
        <v>16</v>
      </c>
      <c r="D365" s="53">
        <v>8</v>
      </c>
    </row>
    <row r="366" spans="1:4" s="100" customFormat="1" ht="12" customHeight="1" x14ac:dyDescent="0.2">
      <c r="A366" s="20">
        <f t="shared" si="3"/>
        <v>50</v>
      </c>
      <c r="B366" s="49" t="s">
        <v>100</v>
      </c>
      <c r="C366" s="50" t="s">
        <v>16</v>
      </c>
      <c r="D366" s="53">
        <v>8</v>
      </c>
    </row>
    <row r="367" spans="1:4" s="100" customFormat="1" ht="12" customHeight="1" x14ac:dyDescent="0.2">
      <c r="A367" s="20">
        <f t="shared" si="3"/>
        <v>51</v>
      </c>
      <c r="B367" s="49" t="s">
        <v>1097</v>
      </c>
      <c r="C367" s="50" t="s">
        <v>16</v>
      </c>
      <c r="D367" s="53">
        <v>2</v>
      </c>
    </row>
    <row r="368" spans="1:4" s="100" customFormat="1" ht="12" customHeight="1" x14ac:dyDescent="0.2">
      <c r="A368" s="20">
        <f t="shared" si="3"/>
        <v>52</v>
      </c>
      <c r="B368" s="49" t="s">
        <v>1098</v>
      </c>
      <c r="C368" s="50" t="s">
        <v>16</v>
      </c>
      <c r="D368" s="53">
        <v>1</v>
      </c>
    </row>
    <row r="369" spans="1:4" s="100" customFormat="1" ht="12" customHeight="1" x14ac:dyDescent="0.2">
      <c r="A369" s="20">
        <f t="shared" si="3"/>
        <v>53</v>
      </c>
      <c r="B369" s="49" t="s">
        <v>1099</v>
      </c>
      <c r="C369" s="50" t="s">
        <v>16</v>
      </c>
      <c r="D369" s="53">
        <v>4</v>
      </c>
    </row>
    <row r="370" spans="1:4" s="100" customFormat="1" ht="12" customHeight="1" x14ac:dyDescent="0.2">
      <c r="A370" s="20">
        <f t="shared" si="3"/>
        <v>54</v>
      </c>
      <c r="B370" s="49" t="s">
        <v>1100</v>
      </c>
      <c r="C370" s="50" t="s">
        <v>16</v>
      </c>
      <c r="D370" s="53">
        <v>4</v>
      </c>
    </row>
    <row r="371" spans="1:4" s="100" customFormat="1" ht="12" customHeight="1" x14ac:dyDescent="0.2">
      <c r="A371" s="20">
        <f t="shared" si="3"/>
        <v>55</v>
      </c>
      <c r="B371" s="49" t="s">
        <v>1101</v>
      </c>
      <c r="C371" s="50" t="s">
        <v>16</v>
      </c>
      <c r="D371" s="53">
        <v>4</v>
      </c>
    </row>
    <row r="372" spans="1:4" s="100" customFormat="1" ht="12" customHeight="1" x14ac:dyDescent="0.2">
      <c r="A372" s="20">
        <f t="shared" si="3"/>
        <v>56</v>
      </c>
      <c r="B372" s="49" t="s">
        <v>1102</v>
      </c>
      <c r="C372" s="50" t="s">
        <v>16</v>
      </c>
      <c r="D372" s="53">
        <v>4</v>
      </c>
    </row>
    <row r="373" spans="1:4" s="100" customFormat="1" ht="12" customHeight="1" x14ac:dyDescent="0.2">
      <c r="A373" s="20">
        <f t="shared" si="3"/>
        <v>57</v>
      </c>
      <c r="B373" s="49" t="s">
        <v>909</v>
      </c>
      <c r="C373" s="50" t="s">
        <v>16</v>
      </c>
      <c r="D373" s="53">
        <v>3</v>
      </c>
    </row>
    <row r="374" spans="1:4" s="100" customFormat="1" ht="12" customHeight="1" x14ac:dyDescent="0.2">
      <c r="A374" s="20">
        <f t="shared" si="3"/>
        <v>58</v>
      </c>
      <c r="B374" s="49" t="s">
        <v>908</v>
      </c>
      <c r="C374" s="50" t="s">
        <v>16</v>
      </c>
      <c r="D374" s="53">
        <v>2</v>
      </c>
    </row>
    <row r="375" spans="1:4" s="100" customFormat="1" ht="12" customHeight="1" x14ac:dyDescent="0.2">
      <c r="A375" s="20">
        <f t="shared" si="3"/>
        <v>59</v>
      </c>
      <c r="B375" s="49" t="s">
        <v>101</v>
      </c>
      <c r="C375" s="50" t="s">
        <v>55</v>
      </c>
      <c r="D375" s="53">
        <v>1</v>
      </c>
    </row>
    <row r="376" spans="1:4" s="100" customFormat="1" ht="12" customHeight="1" x14ac:dyDescent="0.2">
      <c r="A376" s="20">
        <f t="shared" si="3"/>
        <v>60</v>
      </c>
      <c r="B376" s="49" t="s">
        <v>729</v>
      </c>
      <c r="C376" s="50" t="s">
        <v>55</v>
      </c>
      <c r="D376" s="53">
        <v>1</v>
      </c>
    </row>
    <row r="377" spans="1:4" s="100" customFormat="1" ht="12" customHeight="1" x14ac:dyDescent="0.2">
      <c r="A377" s="20">
        <f t="shared" si="3"/>
        <v>61</v>
      </c>
      <c r="B377" s="49" t="s">
        <v>102</v>
      </c>
      <c r="C377" s="50" t="s">
        <v>55</v>
      </c>
      <c r="D377" s="53">
        <v>1</v>
      </c>
    </row>
    <row r="378" spans="1:4" s="100" customFormat="1" ht="12" customHeight="1" x14ac:dyDescent="0.2">
      <c r="A378" s="20"/>
      <c r="B378" s="47" t="s">
        <v>619</v>
      </c>
      <c r="C378" s="50"/>
      <c r="D378" s="53"/>
    </row>
    <row r="379" spans="1:4" ht="24.95" customHeight="1" x14ac:dyDescent="0.3">
      <c r="A379" s="20">
        <f>A377+1</f>
        <v>62</v>
      </c>
      <c r="B379" s="84" t="s">
        <v>620</v>
      </c>
      <c r="C379" s="50" t="s">
        <v>55</v>
      </c>
      <c r="D379" s="10">
        <v>1</v>
      </c>
    </row>
    <row r="380" spans="1:4" s="100" customFormat="1" ht="12" customHeight="1" x14ac:dyDescent="0.2">
      <c r="A380" s="20">
        <f>A379+1</f>
        <v>63</v>
      </c>
      <c r="B380" s="49" t="s">
        <v>1073</v>
      </c>
      <c r="C380" s="50" t="s">
        <v>55</v>
      </c>
      <c r="D380" s="53">
        <v>1</v>
      </c>
    </row>
    <row r="381" spans="1:4" s="100" customFormat="1" ht="12" customHeight="1" x14ac:dyDescent="0.2">
      <c r="A381" s="20">
        <f t="shared" ref="A381:A422" si="4">A380+1</f>
        <v>64</v>
      </c>
      <c r="B381" s="49" t="s">
        <v>605</v>
      </c>
      <c r="C381" s="50" t="s">
        <v>55</v>
      </c>
      <c r="D381" s="53">
        <v>1</v>
      </c>
    </row>
    <row r="382" spans="1:4" s="100" customFormat="1" ht="12" customHeight="1" x14ac:dyDescent="0.2">
      <c r="A382" s="20">
        <f t="shared" si="4"/>
        <v>65</v>
      </c>
      <c r="B382" s="49" t="s">
        <v>371</v>
      </c>
      <c r="C382" s="50" t="s">
        <v>55</v>
      </c>
      <c r="D382" s="53">
        <v>1</v>
      </c>
    </row>
    <row r="383" spans="1:4" s="100" customFormat="1" ht="12" customHeight="1" x14ac:dyDescent="0.2">
      <c r="A383" s="20">
        <f t="shared" si="4"/>
        <v>66</v>
      </c>
      <c r="B383" s="49" t="s">
        <v>607</v>
      </c>
      <c r="C383" s="50" t="s">
        <v>0</v>
      </c>
      <c r="D383" s="53">
        <v>1</v>
      </c>
    </row>
    <row r="384" spans="1:4" s="100" customFormat="1" ht="12" customHeight="1" x14ac:dyDescent="0.2">
      <c r="A384" s="20">
        <f t="shared" si="4"/>
        <v>67</v>
      </c>
      <c r="B384" s="49" t="s">
        <v>608</v>
      </c>
      <c r="C384" s="50" t="s">
        <v>0</v>
      </c>
      <c r="D384" s="53">
        <v>6</v>
      </c>
    </row>
    <row r="385" spans="1:4" s="100" customFormat="1" ht="12" customHeight="1" x14ac:dyDescent="0.2">
      <c r="A385" s="20">
        <f t="shared" si="4"/>
        <v>68</v>
      </c>
      <c r="B385" s="49" t="s">
        <v>609</v>
      </c>
      <c r="C385" s="50" t="s">
        <v>0</v>
      </c>
      <c r="D385" s="53">
        <v>2</v>
      </c>
    </row>
    <row r="386" spans="1:4" s="100" customFormat="1" ht="12" customHeight="1" x14ac:dyDescent="0.2">
      <c r="A386" s="20">
        <f t="shared" si="4"/>
        <v>69</v>
      </c>
      <c r="B386" s="49" t="s">
        <v>621</v>
      </c>
      <c r="C386" s="50" t="s">
        <v>0</v>
      </c>
      <c r="D386" s="53">
        <v>2</v>
      </c>
    </row>
    <row r="387" spans="1:4" s="100" customFormat="1" ht="12" customHeight="1" x14ac:dyDescent="0.2">
      <c r="A387" s="20">
        <f t="shared" si="4"/>
        <v>70</v>
      </c>
      <c r="B387" s="49" t="s">
        <v>622</v>
      </c>
      <c r="C387" s="50" t="s">
        <v>0</v>
      </c>
      <c r="D387" s="53">
        <v>1</v>
      </c>
    </row>
    <row r="388" spans="1:4" s="100" customFormat="1" ht="12" customHeight="1" x14ac:dyDescent="0.2">
      <c r="A388" s="20">
        <f t="shared" si="4"/>
        <v>71</v>
      </c>
      <c r="B388" s="49" t="s">
        <v>612</v>
      </c>
      <c r="C388" s="50" t="s">
        <v>0</v>
      </c>
      <c r="D388" s="53">
        <v>1</v>
      </c>
    </row>
    <row r="389" spans="1:4" s="100" customFormat="1" ht="12" customHeight="1" x14ac:dyDescent="0.2">
      <c r="A389" s="20">
        <f t="shared" si="4"/>
        <v>72</v>
      </c>
      <c r="B389" s="49" t="s">
        <v>623</v>
      </c>
      <c r="C389" s="50" t="s">
        <v>0</v>
      </c>
      <c r="D389" s="53">
        <v>2</v>
      </c>
    </row>
    <row r="390" spans="1:4" s="100" customFormat="1" ht="12" customHeight="1" x14ac:dyDescent="0.2">
      <c r="A390" s="20">
        <f t="shared" si="4"/>
        <v>73</v>
      </c>
      <c r="B390" s="49" t="s">
        <v>615</v>
      </c>
      <c r="C390" s="50" t="s">
        <v>55</v>
      </c>
      <c r="D390" s="53">
        <v>3</v>
      </c>
    </row>
    <row r="391" spans="1:4" s="100" customFormat="1" ht="12" customHeight="1" x14ac:dyDescent="0.2">
      <c r="A391" s="20">
        <f t="shared" si="4"/>
        <v>74</v>
      </c>
      <c r="B391" s="49" t="s">
        <v>624</v>
      </c>
      <c r="C391" s="50" t="s">
        <v>55</v>
      </c>
      <c r="D391" s="53">
        <v>4</v>
      </c>
    </row>
    <row r="392" spans="1:4" s="100" customFormat="1" ht="12" customHeight="1" x14ac:dyDescent="0.2">
      <c r="A392" s="20">
        <f t="shared" si="4"/>
        <v>75</v>
      </c>
      <c r="B392" s="49" t="s">
        <v>902</v>
      </c>
      <c r="C392" s="50" t="s">
        <v>0</v>
      </c>
      <c r="D392" s="53">
        <v>1</v>
      </c>
    </row>
    <row r="393" spans="1:4" s="100" customFormat="1" ht="12" customHeight="1" x14ac:dyDescent="0.2">
      <c r="A393" s="20">
        <f t="shared" si="4"/>
        <v>76</v>
      </c>
      <c r="B393" s="49" t="s">
        <v>903</v>
      </c>
      <c r="C393" s="50" t="s">
        <v>0</v>
      </c>
      <c r="D393" s="53">
        <v>5</v>
      </c>
    </row>
    <row r="394" spans="1:4" s="100" customFormat="1" ht="12" customHeight="1" x14ac:dyDescent="0.2">
      <c r="A394" s="20">
        <f t="shared" si="4"/>
        <v>77</v>
      </c>
      <c r="B394" s="49" t="s">
        <v>904</v>
      </c>
      <c r="C394" s="50" t="s">
        <v>0</v>
      </c>
      <c r="D394" s="53">
        <v>1</v>
      </c>
    </row>
    <row r="395" spans="1:4" s="100" customFormat="1" ht="12" customHeight="1" x14ac:dyDescent="0.2">
      <c r="A395" s="20">
        <f t="shared" si="4"/>
        <v>78</v>
      </c>
      <c r="B395" s="49" t="s">
        <v>905</v>
      </c>
      <c r="C395" s="50" t="s">
        <v>0</v>
      </c>
      <c r="D395" s="53">
        <v>2</v>
      </c>
    </row>
    <row r="396" spans="1:4" s="100" customFormat="1" ht="12" customHeight="1" x14ac:dyDescent="0.2">
      <c r="A396" s="20">
        <f t="shared" si="4"/>
        <v>79</v>
      </c>
      <c r="B396" s="49" t="s">
        <v>906</v>
      </c>
      <c r="C396" s="50" t="s">
        <v>0</v>
      </c>
      <c r="D396" s="53">
        <v>5</v>
      </c>
    </row>
    <row r="397" spans="1:4" s="100" customFormat="1" ht="12" customHeight="1" x14ac:dyDescent="0.2">
      <c r="A397" s="20">
        <f t="shared" si="4"/>
        <v>80</v>
      </c>
      <c r="B397" s="49" t="s">
        <v>907</v>
      </c>
      <c r="C397" s="50" t="s">
        <v>55</v>
      </c>
      <c r="D397" s="53">
        <v>1</v>
      </c>
    </row>
    <row r="398" spans="1:4" s="100" customFormat="1" ht="12" customHeight="1" x14ac:dyDescent="0.2">
      <c r="A398" s="20">
        <f t="shared" si="4"/>
        <v>81</v>
      </c>
      <c r="B398" s="49" t="s">
        <v>625</v>
      </c>
      <c r="C398" s="50" t="s">
        <v>55</v>
      </c>
      <c r="D398" s="53">
        <v>1</v>
      </c>
    </row>
    <row r="399" spans="1:4" s="100" customFormat="1" ht="12" customHeight="1" x14ac:dyDescent="0.2">
      <c r="A399" s="20">
        <f t="shared" si="4"/>
        <v>82</v>
      </c>
      <c r="B399" s="49" t="s">
        <v>901</v>
      </c>
      <c r="C399" s="50" t="s">
        <v>8</v>
      </c>
      <c r="D399" s="53">
        <v>12</v>
      </c>
    </row>
    <row r="400" spans="1:4" s="100" customFormat="1" ht="12" customHeight="1" x14ac:dyDescent="0.2">
      <c r="A400" s="20">
        <f t="shared" si="4"/>
        <v>83</v>
      </c>
      <c r="B400" s="49" t="s">
        <v>900</v>
      </c>
      <c r="C400" s="50" t="s">
        <v>8</v>
      </c>
      <c r="D400" s="53">
        <v>36</v>
      </c>
    </row>
    <row r="401" spans="1:4" s="100" customFormat="1" ht="12" customHeight="1" x14ac:dyDescent="0.2">
      <c r="A401" s="20">
        <f t="shared" si="4"/>
        <v>84</v>
      </c>
      <c r="B401" s="49" t="s">
        <v>899</v>
      </c>
      <c r="C401" s="50" t="s">
        <v>8</v>
      </c>
      <c r="D401" s="53">
        <v>15</v>
      </c>
    </row>
    <row r="402" spans="1:4" s="100" customFormat="1" ht="12" customHeight="1" x14ac:dyDescent="0.2">
      <c r="A402" s="20">
        <f t="shared" si="4"/>
        <v>85</v>
      </c>
      <c r="B402" s="49" t="s">
        <v>898</v>
      </c>
      <c r="C402" s="50" t="s">
        <v>8</v>
      </c>
      <c r="D402" s="53">
        <v>12</v>
      </c>
    </row>
    <row r="403" spans="1:4" s="100" customFormat="1" ht="12" customHeight="1" x14ac:dyDescent="0.2">
      <c r="A403" s="20">
        <f t="shared" si="4"/>
        <v>86</v>
      </c>
      <c r="B403" s="49" t="s">
        <v>897</v>
      </c>
      <c r="C403" s="50" t="s">
        <v>8</v>
      </c>
      <c r="D403" s="53">
        <v>9</v>
      </c>
    </row>
    <row r="404" spans="1:4" s="100" customFormat="1" ht="12" customHeight="1" x14ac:dyDescent="0.2">
      <c r="A404" s="20">
        <f t="shared" si="4"/>
        <v>87</v>
      </c>
      <c r="B404" s="49" t="s">
        <v>896</v>
      </c>
      <c r="C404" s="50" t="s">
        <v>8</v>
      </c>
      <c r="D404" s="53">
        <v>9</v>
      </c>
    </row>
    <row r="405" spans="1:4" s="100" customFormat="1" ht="12" customHeight="1" x14ac:dyDescent="0.2">
      <c r="A405" s="20">
        <f t="shared" si="4"/>
        <v>88</v>
      </c>
      <c r="B405" s="49" t="s">
        <v>895</v>
      </c>
      <c r="C405" s="50" t="s">
        <v>8</v>
      </c>
      <c r="D405" s="53">
        <v>5</v>
      </c>
    </row>
    <row r="406" spans="1:4" s="100" customFormat="1" ht="12" customHeight="1" x14ac:dyDescent="0.2">
      <c r="A406" s="20">
        <f t="shared" si="4"/>
        <v>89</v>
      </c>
      <c r="B406" s="49" t="s">
        <v>737</v>
      </c>
      <c r="C406" s="50" t="s">
        <v>55</v>
      </c>
      <c r="D406" s="53">
        <v>1</v>
      </c>
    </row>
    <row r="407" spans="1:4" s="100" customFormat="1" ht="12" customHeight="1" x14ac:dyDescent="0.2">
      <c r="A407" s="20">
        <f t="shared" si="4"/>
        <v>90</v>
      </c>
      <c r="B407" s="49" t="s">
        <v>920</v>
      </c>
      <c r="C407" s="113" t="s">
        <v>55</v>
      </c>
      <c r="D407" s="122">
        <v>1</v>
      </c>
    </row>
    <row r="408" spans="1:4" s="100" customFormat="1" ht="12" customHeight="1" x14ac:dyDescent="0.2">
      <c r="A408" s="20">
        <f t="shared" si="4"/>
        <v>91</v>
      </c>
      <c r="B408" s="49" t="s">
        <v>921</v>
      </c>
      <c r="C408" s="113" t="s">
        <v>55</v>
      </c>
      <c r="D408" s="122">
        <v>1</v>
      </c>
    </row>
    <row r="409" spans="1:4" s="100" customFormat="1" ht="12" customHeight="1" x14ac:dyDescent="0.2">
      <c r="A409" s="20">
        <f t="shared" si="4"/>
        <v>92</v>
      </c>
      <c r="B409" s="49" t="s">
        <v>922</v>
      </c>
      <c r="C409" s="113" t="s">
        <v>55</v>
      </c>
      <c r="D409" s="122">
        <v>1</v>
      </c>
    </row>
    <row r="410" spans="1:4" s="100" customFormat="1" ht="12" customHeight="1" x14ac:dyDescent="0.2">
      <c r="A410" s="20">
        <f t="shared" si="4"/>
        <v>93</v>
      </c>
      <c r="B410" s="49" t="s">
        <v>923</v>
      </c>
      <c r="C410" s="113" t="s">
        <v>55</v>
      </c>
      <c r="D410" s="122">
        <v>1</v>
      </c>
    </row>
    <row r="411" spans="1:4" s="100" customFormat="1" ht="12" customHeight="1" x14ac:dyDescent="0.2">
      <c r="A411" s="20">
        <f t="shared" si="4"/>
        <v>94</v>
      </c>
      <c r="B411" s="49" t="s">
        <v>924</v>
      </c>
      <c r="C411" s="113" t="s">
        <v>55</v>
      </c>
      <c r="D411" s="122">
        <v>1</v>
      </c>
    </row>
    <row r="412" spans="1:4" s="100" customFormat="1" ht="12" customHeight="1" x14ac:dyDescent="0.2">
      <c r="A412" s="20">
        <f t="shared" si="4"/>
        <v>95</v>
      </c>
      <c r="B412" s="49" t="s">
        <v>925</v>
      </c>
      <c r="C412" s="113" t="s">
        <v>55</v>
      </c>
      <c r="D412" s="122">
        <v>1</v>
      </c>
    </row>
    <row r="413" spans="1:4" s="100" customFormat="1" ht="12" customHeight="1" x14ac:dyDescent="0.2">
      <c r="A413" s="20">
        <f t="shared" si="4"/>
        <v>96</v>
      </c>
      <c r="B413" s="49" t="s">
        <v>894</v>
      </c>
      <c r="C413" s="8" t="s">
        <v>755</v>
      </c>
      <c r="D413" s="53">
        <v>3</v>
      </c>
    </row>
    <row r="414" spans="1:4" s="100" customFormat="1" ht="12" customHeight="1" x14ac:dyDescent="0.2">
      <c r="A414" s="20">
        <f t="shared" si="4"/>
        <v>97</v>
      </c>
      <c r="B414" s="49" t="s">
        <v>893</v>
      </c>
      <c r="C414" s="8" t="s">
        <v>755</v>
      </c>
      <c r="D414" s="53">
        <v>12</v>
      </c>
    </row>
    <row r="415" spans="1:4" s="100" customFormat="1" ht="12" customHeight="1" x14ac:dyDescent="0.2">
      <c r="A415" s="20">
        <f t="shared" si="4"/>
        <v>98</v>
      </c>
      <c r="B415" s="49" t="s">
        <v>618</v>
      </c>
      <c r="C415" s="50" t="s">
        <v>55</v>
      </c>
      <c r="D415" s="53">
        <v>1</v>
      </c>
    </row>
    <row r="416" spans="1:4" s="100" customFormat="1" ht="12" customHeight="1" x14ac:dyDescent="0.2">
      <c r="A416" s="20">
        <f t="shared" si="4"/>
        <v>99</v>
      </c>
      <c r="B416" s="49" t="s">
        <v>892</v>
      </c>
      <c r="C416" s="50" t="s">
        <v>0</v>
      </c>
      <c r="D416" s="53">
        <v>3</v>
      </c>
    </row>
    <row r="417" spans="1:4" s="100" customFormat="1" ht="12" customHeight="1" x14ac:dyDescent="0.2">
      <c r="A417" s="20">
        <f t="shared" si="4"/>
        <v>100</v>
      </c>
      <c r="B417" s="49" t="s">
        <v>891</v>
      </c>
      <c r="C417" s="50" t="s">
        <v>0</v>
      </c>
      <c r="D417" s="53">
        <v>10</v>
      </c>
    </row>
    <row r="418" spans="1:4" s="100" customFormat="1" ht="12" customHeight="1" x14ac:dyDescent="0.2">
      <c r="A418" s="20">
        <f t="shared" si="4"/>
        <v>101</v>
      </c>
      <c r="B418" s="49" t="s">
        <v>1074</v>
      </c>
      <c r="C418" s="50" t="s">
        <v>0</v>
      </c>
      <c r="D418" s="53">
        <v>2</v>
      </c>
    </row>
    <row r="419" spans="1:4" s="100" customFormat="1" ht="12" customHeight="1" x14ac:dyDescent="0.2">
      <c r="A419" s="20">
        <f t="shared" si="4"/>
        <v>102</v>
      </c>
      <c r="B419" s="49" t="s">
        <v>890</v>
      </c>
      <c r="C419" s="50" t="s">
        <v>0</v>
      </c>
      <c r="D419" s="53">
        <v>3</v>
      </c>
    </row>
    <row r="420" spans="1:4" s="100" customFormat="1" ht="12" customHeight="1" x14ac:dyDescent="0.2">
      <c r="A420" s="20">
        <f t="shared" si="4"/>
        <v>103</v>
      </c>
      <c r="B420" s="49" t="s">
        <v>101</v>
      </c>
      <c r="C420" s="50" t="s">
        <v>55</v>
      </c>
      <c r="D420" s="53">
        <v>1</v>
      </c>
    </row>
    <row r="421" spans="1:4" s="100" customFormat="1" ht="12" customHeight="1" x14ac:dyDescent="0.2">
      <c r="A421" s="20">
        <f t="shared" si="4"/>
        <v>104</v>
      </c>
      <c r="B421" s="49" t="s">
        <v>729</v>
      </c>
      <c r="C421" s="50" t="s">
        <v>55</v>
      </c>
      <c r="D421" s="53">
        <v>1</v>
      </c>
    </row>
    <row r="422" spans="1:4" s="100" customFormat="1" ht="12" customHeight="1" x14ac:dyDescent="0.2">
      <c r="A422" s="20">
        <f t="shared" si="4"/>
        <v>105</v>
      </c>
      <c r="B422" s="49" t="s">
        <v>102</v>
      </c>
      <c r="C422" s="50" t="s">
        <v>55</v>
      </c>
      <c r="D422" s="53">
        <v>1</v>
      </c>
    </row>
    <row r="423" spans="1:4" s="100" customFormat="1" ht="12" customHeight="1" x14ac:dyDescent="0.2">
      <c r="A423" s="20"/>
      <c r="B423" s="47" t="s">
        <v>626</v>
      </c>
      <c r="C423" s="50"/>
      <c r="D423" s="53"/>
    </row>
    <row r="424" spans="1:4" s="100" customFormat="1" ht="12" customHeight="1" x14ac:dyDescent="0.2">
      <c r="A424" s="20">
        <f>A422+1</f>
        <v>106</v>
      </c>
      <c r="B424" s="49" t="s">
        <v>627</v>
      </c>
      <c r="C424" s="50" t="s">
        <v>55</v>
      </c>
      <c r="D424" s="10">
        <v>5</v>
      </c>
    </row>
    <row r="425" spans="1:4" s="100" customFormat="1" ht="12" customHeight="1" x14ac:dyDescent="0.2">
      <c r="A425" s="20">
        <f>A424+1</f>
        <v>107</v>
      </c>
      <c r="B425" s="49" t="s">
        <v>628</v>
      </c>
      <c r="C425" s="50" t="s">
        <v>55</v>
      </c>
      <c r="D425" s="10">
        <v>5</v>
      </c>
    </row>
    <row r="426" spans="1:4" s="100" customFormat="1" ht="12" customHeight="1" x14ac:dyDescent="0.2">
      <c r="A426" s="20">
        <f t="shared" ref="A426:A429" si="5">A425+1</f>
        <v>108</v>
      </c>
      <c r="B426" s="49" t="s">
        <v>629</v>
      </c>
      <c r="C426" s="50" t="s">
        <v>55</v>
      </c>
      <c r="D426" s="10">
        <v>3</v>
      </c>
    </row>
    <row r="427" spans="1:4" s="100" customFormat="1" ht="12" customHeight="1" x14ac:dyDescent="0.2">
      <c r="A427" s="20">
        <f t="shared" si="5"/>
        <v>109</v>
      </c>
      <c r="B427" s="49" t="s">
        <v>630</v>
      </c>
      <c r="C427" s="50" t="s">
        <v>55</v>
      </c>
      <c r="D427" s="10">
        <v>1</v>
      </c>
    </row>
    <row r="428" spans="1:4" s="100" customFormat="1" ht="12" customHeight="1" x14ac:dyDescent="0.2">
      <c r="A428" s="20">
        <f t="shared" si="5"/>
        <v>110</v>
      </c>
      <c r="B428" s="49" t="s">
        <v>729</v>
      </c>
      <c r="C428" s="50" t="s">
        <v>55</v>
      </c>
      <c r="D428" s="53">
        <v>1</v>
      </c>
    </row>
    <row r="429" spans="1:4" s="100" customFormat="1" ht="12" customHeight="1" x14ac:dyDescent="0.2">
      <c r="A429" s="20">
        <f t="shared" si="5"/>
        <v>111</v>
      </c>
      <c r="B429" s="49" t="s">
        <v>102</v>
      </c>
      <c r="C429" s="50" t="s">
        <v>55</v>
      </c>
      <c r="D429" s="53">
        <v>1</v>
      </c>
    </row>
    <row r="430" spans="1:4" s="100" customFormat="1" ht="12" customHeight="1" x14ac:dyDescent="0.2">
      <c r="A430" s="4"/>
      <c r="B430" s="47" t="s">
        <v>631</v>
      </c>
      <c r="C430" s="70"/>
      <c r="D430" s="53"/>
    </row>
    <row r="431" spans="1:4" s="100" customFormat="1" ht="12" customHeight="1" x14ac:dyDescent="0.2">
      <c r="A431" s="20">
        <v>1</v>
      </c>
      <c r="B431" s="9" t="s">
        <v>500</v>
      </c>
      <c r="C431" s="4" t="s">
        <v>3</v>
      </c>
      <c r="D431" s="10">
        <v>3</v>
      </c>
    </row>
    <row r="432" spans="1:4" s="100" customFormat="1" ht="12" customHeight="1" x14ac:dyDescent="0.2">
      <c r="A432" s="20">
        <f t="shared" ref="A432:A463" si="6">A431+1</f>
        <v>2</v>
      </c>
      <c r="B432" s="9" t="s">
        <v>501</v>
      </c>
      <c r="C432" s="4" t="s">
        <v>3</v>
      </c>
      <c r="D432" s="10">
        <v>1</v>
      </c>
    </row>
    <row r="433" spans="1:4" s="100" customFormat="1" ht="12" customHeight="1" x14ac:dyDescent="0.2">
      <c r="A433" s="20">
        <f t="shared" si="6"/>
        <v>3</v>
      </c>
      <c r="B433" s="9" t="s">
        <v>502</v>
      </c>
      <c r="C433" s="4" t="s">
        <v>3</v>
      </c>
      <c r="D433" s="10">
        <v>1</v>
      </c>
    </row>
    <row r="434" spans="1:4" s="100" customFormat="1" ht="12" customHeight="1" x14ac:dyDescent="0.2">
      <c r="A434" s="20">
        <f t="shared" si="6"/>
        <v>4</v>
      </c>
      <c r="B434" s="9" t="s">
        <v>503</v>
      </c>
      <c r="C434" s="4" t="s">
        <v>3</v>
      </c>
      <c r="D434" s="10">
        <v>2</v>
      </c>
    </row>
    <row r="435" spans="1:4" s="100" customFormat="1" ht="12" customHeight="1" x14ac:dyDescent="0.2">
      <c r="A435" s="20">
        <f t="shared" si="6"/>
        <v>5</v>
      </c>
      <c r="B435" s="9" t="s">
        <v>504</v>
      </c>
      <c r="C435" s="4" t="s">
        <v>3</v>
      </c>
      <c r="D435" s="10">
        <v>1</v>
      </c>
    </row>
    <row r="436" spans="1:4" s="100" customFormat="1" ht="12" customHeight="1" x14ac:dyDescent="0.2">
      <c r="A436" s="20">
        <f t="shared" si="6"/>
        <v>6</v>
      </c>
      <c r="B436" s="9" t="s">
        <v>632</v>
      </c>
      <c r="C436" s="4" t="s">
        <v>3</v>
      </c>
      <c r="D436" s="10">
        <v>1</v>
      </c>
    </row>
    <row r="437" spans="1:4" s="100" customFormat="1" ht="12" customHeight="1" x14ac:dyDescent="0.2">
      <c r="A437" s="20">
        <f t="shared" si="6"/>
        <v>7</v>
      </c>
      <c r="B437" s="9" t="s">
        <v>633</v>
      </c>
      <c r="C437" s="4" t="s">
        <v>3</v>
      </c>
      <c r="D437" s="10">
        <v>1</v>
      </c>
    </row>
    <row r="438" spans="1:4" s="100" customFormat="1" ht="12" customHeight="1" x14ac:dyDescent="0.2">
      <c r="A438" s="20">
        <f t="shared" si="6"/>
        <v>8</v>
      </c>
      <c r="B438" s="9" t="s">
        <v>634</v>
      </c>
      <c r="C438" s="4" t="s">
        <v>3</v>
      </c>
      <c r="D438" s="10">
        <v>1</v>
      </c>
    </row>
    <row r="439" spans="1:4" s="100" customFormat="1" ht="12" customHeight="1" x14ac:dyDescent="0.2">
      <c r="A439" s="20">
        <f t="shared" si="6"/>
        <v>9</v>
      </c>
      <c r="B439" s="9" t="s">
        <v>635</v>
      </c>
      <c r="C439" s="4" t="s">
        <v>3</v>
      </c>
      <c r="D439" s="10">
        <v>1</v>
      </c>
    </row>
    <row r="440" spans="1:4" s="100" customFormat="1" ht="12" customHeight="1" x14ac:dyDescent="0.2">
      <c r="A440" s="20">
        <f t="shared" si="6"/>
        <v>10</v>
      </c>
      <c r="B440" s="9" t="s">
        <v>636</v>
      </c>
      <c r="C440" s="4" t="s">
        <v>3</v>
      </c>
      <c r="D440" s="10">
        <v>1</v>
      </c>
    </row>
    <row r="441" spans="1:4" s="100" customFormat="1" ht="12" customHeight="1" x14ac:dyDescent="0.2">
      <c r="A441" s="20">
        <f t="shared" si="6"/>
        <v>11</v>
      </c>
      <c r="B441" s="9" t="s">
        <v>637</v>
      </c>
      <c r="C441" s="4" t="s">
        <v>3</v>
      </c>
      <c r="D441" s="10">
        <v>4</v>
      </c>
    </row>
    <row r="442" spans="1:4" s="100" customFormat="1" ht="12" customHeight="1" x14ac:dyDescent="0.2">
      <c r="A442" s="20">
        <f t="shared" si="6"/>
        <v>12</v>
      </c>
      <c r="B442" s="9" t="s">
        <v>511</v>
      </c>
      <c r="C442" s="4" t="s">
        <v>3</v>
      </c>
      <c r="D442" s="10">
        <v>4</v>
      </c>
    </row>
    <row r="443" spans="1:4" s="100" customFormat="1" ht="12" customHeight="1" x14ac:dyDescent="0.2">
      <c r="A443" s="20">
        <f t="shared" si="6"/>
        <v>13</v>
      </c>
      <c r="B443" s="9" t="s">
        <v>512</v>
      </c>
      <c r="C443" s="4" t="s">
        <v>3</v>
      </c>
      <c r="D443" s="10">
        <v>4</v>
      </c>
    </row>
    <row r="444" spans="1:4" s="100" customFormat="1" ht="12" customHeight="1" x14ac:dyDescent="0.2">
      <c r="A444" s="20">
        <f t="shared" si="6"/>
        <v>14</v>
      </c>
      <c r="B444" s="9" t="s">
        <v>638</v>
      </c>
      <c r="C444" s="4" t="s">
        <v>3</v>
      </c>
      <c r="D444" s="10">
        <v>2</v>
      </c>
    </row>
    <row r="445" spans="1:4" s="100" customFormat="1" ht="12" customHeight="1" x14ac:dyDescent="0.2">
      <c r="A445" s="20">
        <f t="shared" si="6"/>
        <v>15</v>
      </c>
      <c r="B445" s="9" t="s">
        <v>639</v>
      </c>
      <c r="C445" s="4" t="s">
        <v>3</v>
      </c>
      <c r="D445" s="10">
        <v>1</v>
      </c>
    </row>
    <row r="446" spans="1:4" s="100" customFormat="1" ht="12" customHeight="1" x14ac:dyDescent="0.2">
      <c r="A446" s="20">
        <f t="shared" si="6"/>
        <v>16</v>
      </c>
      <c r="B446" s="9" t="s">
        <v>513</v>
      </c>
      <c r="C446" s="4" t="s">
        <v>3</v>
      </c>
      <c r="D446" s="10">
        <v>1</v>
      </c>
    </row>
    <row r="447" spans="1:4" s="100" customFormat="1" ht="12" customHeight="1" x14ac:dyDescent="0.2">
      <c r="A447" s="20">
        <f t="shared" si="6"/>
        <v>17</v>
      </c>
      <c r="B447" s="9" t="s">
        <v>515</v>
      </c>
      <c r="C447" s="4" t="s">
        <v>3</v>
      </c>
      <c r="D447" s="10">
        <v>1</v>
      </c>
    </row>
    <row r="448" spans="1:4" s="100" customFormat="1" ht="12" customHeight="1" x14ac:dyDescent="0.2">
      <c r="A448" s="20">
        <f t="shared" si="6"/>
        <v>18</v>
      </c>
      <c r="B448" s="9" t="s">
        <v>516</v>
      </c>
      <c r="C448" s="4" t="s">
        <v>3</v>
      </c>
      <c r="D448" s="10">
        <v>1</v>
      </c>
    </row>
    <row r="449" spans="1:4" s="100" customFormat="1" ht="12" customHeight="1" x14ac:dyDescent="0.2">
      <c r="A449" s="20">
        <f t="shared" si="6"/>
        <v>19</v>
      </c>
      <c r="B449" s="9" t="s">
        <v>640</v>
      </c>
      <c r="C449" s="4" t="s">
        <v>3</v>
      </c>
      <c r="D449" s="10">
        <v>1</v>
      </c>
    </row>
    <row r="450" spans="1:4" s="100" customFormat="1" ht="12" customHeight="1" x14ac:dyDescent="0.2">
      <c r="A450" s="20">
        <f t="shared" si="6"/>
        <v>20</v>
      </c>
      <c r="B450" s="9" t="s">
        <v>104</v>
      </c>
      <c r="C450" s="4" t="s">
        <v>3</v>
      </c>
      <c r="D450" s="10">
        <v>32</v>
      </c>
    </row>
    <row r="451" spans="1:4" s="100" customFormat="1" ht="12" customHeight="1" x14ac:dyDescent="0.2">
      <c r="A451" s="20">
        <f t="shared" si="6"/>
        <v>21</v>
      </c>
      <c r="B451" s="9" t="s">
        <v>884</v>
      </c>
      <c r="C451" s="4" t="s">
        <v>0</v>
      </c>
      <c r="D451" s="10">
        <v>7</v>
      </c>
    </row>
    <row r="452" spans="1:4" s="100" customFormat="1" ht="12" customHeight="1" x14ac:dyDescent="0.2">
      <c r="A452" s="20">
        <f t="shared" si="6"/>
        <v>22</v>
      </c>
      <c r="B452" s="9" t="s">
        <v>889</v>
      </c>
      <c r="C452" s="4" t="s">
        <v>0</v>
      </c>
      <c r="D452" s="10">
        <v>2</v>
      </c>
    </row>
    <row r="453" spans="1:4" s="100" customFormat="1" ht="12" customHeight="1" x14ac:dyDescent="0.2">
      <c r="A453" s="20">
        <f t="shared" si="6"/>
        <v>23</v>
      </c>
      <c r="B453" s="9" t="s">
        <v>641</v>
      </c>
      <c r="C453" s="4" t="s">
        <v>0</v>
      </c>
      <c r="D453" s="10">
        <v>9</v>
      </c>
    </row>
    <row r="454" spans="1:4" s="100" customFormat="1" ht="12" customHeight="1" x14ac:dyDescent="0.2">
      <c r="A454" s="20">
        <f t="shared" si="6"/>
        <v>24</v>
      </c>
      <c r="B454" s="9" t="s">
        <v>375</v>
      </c>
      <c r="C454" s="4" t="s">
        <v>0</v>
      </c>
      <c r="D454" s="10">
        <v>23</v>
      </c>
    </row>
    <row r="455" spans="1:4" s="100" customFormat="1" ht="12" customHeight="1" x14ac:dyDescent="0.2">
      <c r="A455" s="20">
        <f t="shared" si="6"/>
        <v>25</v>
      </c>
      <c r="B455" s="9" t="s">
        <v>376</v>
      </c>
      <c r="C455" s="4" t="s">
        <v>0</v>
      </c>
      <c r="D455" s="10">
        <v>23</v>
      </c>
    </row>
    <row r="456" spans="1:4" s="100" customFormat="1" ht="12" customHeight="1" x14ac:dyDescent="0.2">
      <c r="A456" s="20">
        <f t="shared" si="6"/>
        <v>26</v>
      </c>
      <c r="B456" s="9" t="s">
        <v>883</v>
      </c>
      <c r="C456" s="4" t="s">
        <v>0</v>
      </c>
      <c r="D456" s="10">
        <v>9</v>
      </c>
    </row>
    <row r="457" spans="1:4" s="100" customFormat="1" ht="12" customHeight="1" x14ac:dyDescent="0.2">
      <c r="A457" s="20">
        <f t="shared" si="6"/>
        <v>27</v>
      </c>
      <c r="B457" s="9" t="s">
        <v>377</v>
      </c>
      <c r="C457" s="4" t="s">
        <v>0</v>
      </c>
      <c r="D457" s="10">
        <v>23</v>
      </c>
    </row>
    <row r="458" spans="1:4" s="100" customFormat="1" ht="12" customHeight="1" x14ac:dyDescent="0.2">
      <c r="A458" s="20">
        <f t="shared" si="6"/>
        <v>28</v>
      </c>
      <c r="B458" s="9" t="s">
        <v>882</v>
      </c>
      <c r="C458" s="4" t="s">
        <v>8</v>
      </c>
      <c r="D458" s="10">
        <v>206</v>
      </c>
    </row>
    <row r="459" spans="1:4" s="100" customFormat="1" ht="12" customHeight="1" x14ac:dyDescent="0.2">
      <c r="A459" s="20">
        <f t="shared" si="6"/>
        <v>29</v>
      </c>
      <c r="B459" s="9" t="s">
        <v>872</v>
      </c>
      <c r="C459" s="4" t="s">
        <v>8</v>
      </c>
      <c r="D459" s="10">
        <v>66</v>
      </c>
    </row>
    <row r="460" spans="1:4" s="100" customFormat="1" ht="12" customHeight="1" x14ac:dyDescent="0.2">
      <c r="A460" s="20">
        <f t="shared" si="6"/>
        <v>30</v>
      </c>
      <c r="B460" s="9" t="s">
        <v>881</v>
      </c>
      <c r="C460" s="4" t="s">
        <v>8</v>
      </c>
      <c r="D460" s="10">
        <v>96</v>
      </c>
    </row>
    <row r="461" spans="1:4" s="100" customFormat="1" ht="12" customHeight="1" x14ac:dyDescent="0.2">
      <c r="A461" s="20">
        <f t="shared" si="6"/>
        <v>31</v>
      </c>
      <c r="B461" s="9" t="s">
        <v>871</v>
      </c>
      <c r="C461" s="4" t="s">
        <v>8</v>
      </c>
      <c r="D461" s="10">
        <v>8</v>
      </c>
    </row>
    <row r="462" spans="1:4" s="100" customFormat="1" ht="12" customHeight="1" x14ac:dyDescent="0.2">
      <c r="A462" s="20">
        <f t="shared" si="6"/>
        <v>32</v>
      </c>
      <c r="B462" s="9" t="s">
        <v>880</v>
      </c>
      <c r="C462" s="4" t="s">
        <v>8</v>
      </c>
      <c r="D462" s="10">
        <v>27</v>
      </c>
    </row>
    <row r="463" spans="1:4" s="100" customFormat="1" ht="12" customHeight="1" x14ac:dyDescent="0.2">
      <c r="A463" s="20">
        <f t="shared" si="6"/>
        <v>33</v>
      </c>
      <c r="B463" s="9" t="s">
        <v>738</v>
      </c>
      <c r="C463" s="4" t="s">
        <v>3</v>
      </c>
      <c r="D463" s="10">
        <v>1</v>
      </c>
    </row>
    <row r="464" spans="1:4" s="100" customFormat="1" ht="12" customHeight="1" x14ac:dyDescent="0.2">
      <c r="A464" s="20">
        <f t="shared" ref="A464:A480" si="7">A463+1</f>
        <v>34</v>
      </c>
      <c r="B464" s="9" t="s">
        <v>879</v>
      </c>
      <c r="C464" s="4" t="s">
        <v>8</v>
      </c>
      <c r="D464" s="10">
        <v>206</v>
      </c>
    </row>
    <row r="465" spans="1:4" s="100" customFormat="1" ht="12" customHeight="1" x14ac:dyDescent="0.2">
      <c r="A465" s="20">
        <f t="shared" si="7"/>
        <v>35</v>
      </c>
      <c r="B465" s="9" t="s">
        <v>870</v>
      </c>
      <c r="C465" s="4" t="s">
        <v>8</v>
      </c>
      <c r="D465" s="10">
        <v>66</v>
      </c>
    </row>
    <row r="466" spans="1:4" s="100" customFormat="1" ht="12" customHeight="1" x14ac:dyDescent="0.2">
      <c r="A466" s="20">
        <f t="shared" si="7"/>
        <v>36</v>
      </c>
      <c r="B466" s="9" t="s">
        <v>878</v>
      </c>
      <c r="C466" s="4" t="s">
        <v>8</v>
      </c>
      <c r="D466" s="10">
        <v>88</v>
      </c>
    </row>
    <row r="467" spans="1:4" s="100" customFormat="1" ht="12" customHeight="1" x14ac:dyDescent="0.2">
      <c r="A467" s="20">
        <f t="shared" si="7"/>
        <v>37</v>
      </c>
      <c r="B467" s="9" t="s">
        <v>877</v>
      </c>
      <c r="C467" s="4" t="s">
        <v>8</v>
      </c>
      <c r="D467" s="10">
        <v>8</v>
      </c>
    </row>
    <row r="468" spans="1:4" s="100" customFormat="1" ht="12" customHeight="1" x14ac:dyDescent="0.2">
      <c r="A468" s="20">
        <f t="shared" si="7"/>
        <v>38</v>
      </c>
      <c r="B468" s="9" t="s">
        <v>886</v>
      </c>
      <c r="C468" s="4" t="s">
        <v>8</v>
      </c>
      <c r="D468" s="10">
        <v>9</v>
      </c>
    </row>
    <row r="469" spans="1:4" s="100" customFormat="1" ht="12" customHeight="1" x14ac:dyDescent="0.2">
      <c r="A469" s="20">
        <f t="shared" si="7"/>
        <v>39</v>
      </c>
      <c r="B469" s="9" t="s">
        <v>875</v>
      </c>
      <c r="C469" s="4" t="s">
        <v>8</v>
      </c>
      <c r="D469" s="10">
        <v>27</v>
      </c>
    </row>
    <row r="470" spans="1:4" s="100" customFormat="1" ht="12" customHeight="1" x14ac:dyDescent="0.2">
      <c r="A470" s="20">
        <f t="shared" si="7"/>
        <v>40</v>
      </c>
      <c r="B470" s="9" t="s">
        <v>642</v>
      </c>
      <c r="C470" s="8" t="s">
        <v>755</v>
      </c>
      <c r="D470" s="10">
        <v>12</v>
      </c>
    </row>
    <row r="471" spans="1:4" s="100" customFormat="1" ht="12" customHeight="1" x14ac:dyDescent="0.2">
      <c r="A471" s="20">
        <f t="shared" si="7"/>
        <v>41</v>
      </c>
      <c r="B471" s="9" t="s">
        <v>739</v>
      </c>
      <c r="C471" s="4" t="s">
        <v>3</v>
      </c>
      <c r="D471" s="10">
        <v>1</v>
      </c>
    </row>
    <row r="472" spans="1:4" s="100" customFormat="1" ht="12" customHeight="1" x14ac:dyDescent="0.2">
      <c r="A472" s="20">
        <f t="shared" si="7"/>
        <v>42</v>
      </c>
      <c r="B472" s="9" t="s">
        <v>874</v>
      </c>
      <c r="C472" s="4" t="s">
        <v>3</v>
      </c>
      <c r="D472" s="10">
        <v>1</v>
      </c>
    </row>
    <row r="473" spans="1:4" s="100" customFormat="1" ht="12" customHeight="1" x14ac:dyDescent="0.2">
      <c r="A473" s="20">
        <f t="shared" si="7"/>
        <v>43</v>
      </c>
      <c r="B473" s="9" t="s">
        <v>873</v>
      </c>
      <c r="C473" s="4" t="s">
        <v>3</v>
      </c>
      <c r="D473" s="10">
        <v>1</v>
      </c>
    </row>
    <row r="474" spans="1:4" s="100" customFormat="1" ht="12" customHeight="1" x14ac:dyDescent="0.2">
      <c r="A474" s="20">
        <f t="shared" si="7"/>
        <v>44</v>
      </c>
      <c r="B474" s="9" t="s">
        <v>862</v>
      </c>
      <c r="C474" s="4" t="s">
        <v>0</v>
      </c>
      <c r="D474" s="10">
        <v>3</v>
      </c>
    </row>
    <row r="475" spans="1:4" s="100" customFormat="1" ht="12" customHeight="1" x14ac:dyDescent="0.2">
      <c r="A475" s="20">
        <f t="shared" si="7"/>
        <v>45</v>
      </c>
      <c r="B475" s="9" t="s">
        <v>861</v>
      </c>
      <c r="C475" s="4" t="s">
        <v>0</v>
      </c>
      <c r="D475" s="10">
        <v>1</v>
      </c>
    </row>
    <row r="476" spans="1:4" s="100" customFormat="1" ht="12" customHeight="1" x14ac:dyDescent="0.2">
      <c r="A476" s="20">
        <f t="shared" si="7"/>
        <v>46</v>
      </c>
      <c r="B476" s="9" t="s">
        <v>885</v>
      </c>
      <c r="C476" s="4" t="s">
        <v>0</v>
      </c>
      <c r="D476" s="10">
        <v>2</v>
      </c>
    </row>
    <row r="477" spans="1:4" s="100" customFormat="1" ht="12" customHeight="1" x14ac:dyDescent="0.2">
      <c r="A477" s="20">
        <f t="shared" si="7"/>
        <v>47</v>
      </c>
      <c r="B477" s="9" t="s">
        <v>859</v>
      </c>
      <c r="C477" s="4" t="s">
        <v>0</v>
      </c>
      <c r="D477" s="10">
        <v>4</v>
      </c>
    </row>
    <row r="478" spans="1:4" s="100" customFormat="1" ht="12" customHeight="1" x14ac:dyDescent="0.2">
      <c r="A478" s="20">
        <f t="shared" si="7"/>
        <v>48</v>
      </c>
      <c r="B478" s="9" t="s">
        <v>643</v>
      </c>
      <c r="C478" s="4" t="s">
        <v>3</v>
      </c>
      <c r="D478" s="10">
        <v>1</v>
      </c>
    </row>
    <row r="479" spans="1:4" s="100" customFormat="1" ht="12" customHeight="1" x14ac:dyDescent="0.2">
      <c r="A479" s="20">
        <f t="shared" si="7"/>
        <v>49</v>
      </c>
      <c r="B479" s="9" t="s">
        <v>102</v>
      </c>
      <c r="C479" s="4" t="s">
        <v>3</v>
      </c>
      <c r="D479" s="10">
        <v>1</v>
      </c>
    </row>
    <row r="480" spans="1:4" s="100" customFormat="1" ht="12" customHeight="1" x14ac:dyDescent="0.2">
      <c r="A480" s="20">
        <f t="shared" si="7"/>
        <v>50</v>
      </c>
      <c r="B480" s="9" t="s">
        <v>729</v>
      </c>
      <c r="C480" s="4" t="s">
        <v>3</v>
      </c>
      <c r="D480" s="10">
        <v>1</v>
      </c>
    </row>
    <row r="481" spans="1:4" s="100" customFormat="1" ht="12" customHeight="1" x14ac:dyDescent="0.2">
      <c r="B481" s="47" t="s">
        <v>644</v>
      </c>
      <c r="C481" s="4"/>
      <c r="D481" s="10"/>
    </row>
    <row r="482" spans="1:4" s="100" customFormat="1" ht="12" customHeight="1" x14ac:dyDescent="0.2">
      <c r="A482" s="20">
        <f>A480+1</f>
        <v>51</v>
      </c>
      <c r="B482" s="9" t="s">
        <v>645</v>
      </c>
      <c r="C482" s="4" t="s">
        <v>3</v>
      </c>
      <c r="D482" s="10">
        <v>1</v>
      </c>
    </row>
    <row r="483" spans="1:4" s="100" customFormat="1" ht="12" customHeight="1" x14ac:dyDescent="0.2">
      <c r="A483" s="20">
        <f>A482+1</f>
        <v>52</v>
      </c>
      <c r="B483" s="9" t="s">
        <v>646</v>
      </c>
      <c r="C483" s="4" t="s">
        <v>3</v>
      </c>
      <c r="D483" s="10">
        <v>2</v>
      </c>
    </row>
    <row r="484" spans="1:4" s="100" customFormat="1" ht="12" customHeight="1" x14ac:dyDescent="0.2">
      <c r="A484" s="20">
        <f>A483+1</f>
        <v>53</v>
      </c>
      <c r="B484" s="9" t="s">
        <v>647</v>
      </c>
      <c r="C484" s="4" t="s">
        <v>3</v>
      </c>
      <c r="D484" s="10">
        <v>1</v>
      </c>
    </row>
    <row r="485" spans="1:4" s="100" customFormat="1" ht="12" customHeight="1" x14ac:dyDescent="0.2">
      <c r="A485" s="20">
        <f t="shared" ref="A485:A523" si="8">A484+1</f>
        <v>54</v>
      </c>
      <c r="B485" s="9" t="s">
        <v>648</v>
      </c>
      <c r="C485" s="4" t="s">
        <v>3</v>
      </c>
      <c r="D485" s="10">
        <v>1</v>
      </c>
    </row>
    <row r="486" spans="1:4" s="100" customFormat="1" ht="12" customHeight="1" x14ac:dyDescent="0.2">
      <c r="A486" s="20">
        <f t="shared" si="8"/>
        <v>55</v>
      </c>
      <c r="B486" s="9" t="s">
        <v>635</v>
      </c>
      <c r="C486" s="4" t="s">
        <v>3</v>
      </c>
      <c r="D486" s="10">
        <v>1</v>
      </c>
    </row>
    <row r="487" spans="1:4" s="100" customFormat="1" ht="12" customHeight="1" x14ac:dyDescent="0.2">
      <c r="A487" s="20">
        <f t="shared" si="8"/>
        <v>56</v>
      </c>
      <c r="B487" s="9" t="s">
        <v>637</v>
      </c>
      <c r="C487" s="4" t="s">
        <v>3</v>
      </c>
      <c r="D487" s="10">
        <v>3</v>
      </c>
    </row>
    <row r="488" spans="1:4" s="100" customFormat="1" ht="12" customHeight="1" x14ac:dyDescent="0.2">
      <c r="A488" s="20">
        <f t="shared" si="8"/>
        <v>57</v>
      </c>
      <c r="B488" s="9" t="s">
        <v>511</v>
      </c>
      <c r="C488" s="4" t="s">
        <v>3</v>
      </c>
      <c r="D488" s="10">
        <v>4</v>
      </c>
    </row>
    <row r="489" spans="1:4" s="100" customFormat="1" ht="12" customHeight="1" x14ac:dyDescent="0.2">
      <c r="A489" s="20">
        <f t="shared" si="8"/>
        <v>58</v>
      </c>
      <c r="B489" s="9" t="s">
        <v>512</v>
      </c>
      <c r="C489" s="4" t="s">
        <v>3</v>
      </c>
      <c r="D489" s="10">
        <v>9</v>
      </c>
    </row>
    <row r="490" spans="1:4" s="100" customFormat="1" ht="12" customHeight="1" x14ac:dyDescent="0.2">
      <c r="A490" s="20">
        <f t="shared" si="8"/>
        <v>59</v>
      </c>
      <c r="B490" s="9" t="s">
        <v>639</v>
      </c>
      <c r="C490" s="4" t="s">
        <v>3</v>
      </c>
      <c r="D490" s="10">
        <v>2</v>
      </c>
    </row>
    <row r="491" spans="1:4" s="100" customFormat="1" ht="12" customHeight="1" x14ac:dyDescent="0.2">
      <c r="A491" s="20">
        <f t="shared" si="8"/>
        <v>60</v>
      </c>
      <c r="B491" s="9" t="s">
        <v>514</v>
      </c>
      <c r="C491" s="4" t="s">
        <v>3</v>
      </c>
      <c r="D491" s="10">
        <v>1</v>
      </c>
    </row>
    <row r="492" spans="1:4" s="100" customFormat="1" ht="12" customHeight="1" x14ac:dyDescent="0.2">
      <c r="A492" s="20">
        <f t="shared" si="8"/>
        <v>61</v>
      </c>
      <c r="B492" s="9" t="s">
        <v>515</v>
      </c>
      <c r="C492" s="4" t="s">
        <v>3</v>
      </c>
      <c r="D492" s="10">
        <v>1</v>
      </c>
    </row>
    <row r="493" spans="1:4" s="100" customFormat="1" ht="12" customHeight="1" x14ac:dyDescent="0.2">
      <c r="A493" s="20">
        <f t="shared" si="8"/>
        <v>62</v>
      </c>
      <c r="B493" s="9" t="s">
        <v>640</v>
      </c>
      <c r="C493" s="4" t="s">
        <v>3</v>
      </c>
      <c r="D493" s="10">
        <v>1</v>
      </c>
    </row>
    <row r="494" spans="1:4" s="100" customFormat="1" ht="12" customHeight="1" x14ac:dyDescent="0.2">
      <c r="A494" s="20">
        <f t="shared" si="8"/>
        <v>63</v>
      </c>
      <c r="B494" s="9" t="s">
        <v>104</v>
      </c>
      <c r="C494" s="4" t="s">
        <v>3</v>
      </c>
      <c r="D494" s="10">
        <v>27</v>
      </c>
    </row>
    <row r="495" spans="1:4" s="100" customFormat="1" ht="12" customHeight="1" x14ac:dyDescent="0.2">
      <c r="A495" s="20">
        <f t="shared" si="8"/>
        <v>64</v>
      </c>
      <c r="B495" s="9" t="s">
        <v>884</v>
      </c>
      <c r="C495" s="4" t="s">
        <v>0</v>
      </c>
      <c r="D495" s="10">
        <v>5</v>
      </c>
    </row>
    <row r="496" spans="1:4" s="100" customFormat="1" ht="12" customHeight="1" x14ac:dyDescent="0.2">
      <c r="A496" s="20">
        <f t="shared" si="8"/>
        <v>65</v>
      </c>
      <c r="B496" s="9" t="s">
        <v>374</v>
      </c>
      <c r="C496" s="4" t="s">
        <v>0</v>
      </c>
      <c r="D496" s="10">
        <v>5</v>
      </c>
    </row>
    <row r="497" spans="1:4" s="100" customFormat="1" ht="12" customHeight="1" x14ac:dyDescent="0.2">
      <c r="A497" s="20">
        <f t="shared" si="8"/>
        <v>66</v>
      </c>
      <c r="B497" s="9" t="s">
        <v>375</v>
      </c>
      <c r="C497" s="4" t="s">
        <v>0</v>
      </c>
      <c r="D497" s="10">
        <v>22</v>
      </c>
    </row>
    <row r="498" spans="1:4" s="100" customFormat="1" ht="12" customHeight="1" x14ac:dyDescent="0.2">
      <c r="A498" s="20">
        <f t="shared" si="8"/>
        <v>67</v>
      </c>
      <c r="B498" s="9" t="s">
        <v>376</v>
      </c>
      <c r="C498" s="4" t="s">
        <v>0</v>
      </c>
      <c r="D498" s="10">
        <v>22</v>
      </c>
    </row>
    <row r="499" spans="1:4" s="100" customFormat="1" ht="12" customHeight="1" x14ac:dyDescent="0.2">
      <c r="A499" s="20">
        <f t="shared" si="8"/>
        <v>68</v>
      </c>
      <c r="B499" s="9" t="s">
        <v>883</v>
      </c>
      <c r="C499" s="4" t="s">
        <v>0</v>
      </c>
      <c r="D499" s="10">
        <v>5</v>
      </c>
    </row>
    <row r="500" spans="1:4" s="100" customFormat="1" ht="12" customHeight="1" x14ac:dyDescent="0.2">
      <c r="A500" s="20">
        <f t="shared" si="8"/>
        <v>69</v>
      </c>
      <c r="B500" s="9" t="s">
        <v>377</v>
      </c>
      <c r="C500" s="4" t="s">
        <v>0</v>
      </c>
      <c r="D500" s="10">
        <v>22</v>
      </c>
    </row>
    <row r="501" spans="1:4" s="100" customFormat="1" ht="12" customHeight="1" x14ac:dyDescent="0.2">
      <c r="A501" s="20">
        <f t="shared" si="8"/>
        <v>70</v>
      </c>
      <c r="B501" s="9" t="s">
        <v>882</v>
      </c>
      <c r="C501" s="4" t="s">
        <v>8</v>
      </c>
      <c r="D501" s="10">
        <v>141</v>
      </c>
    </row>
    <row r="502" spans="1:4" s="100" customFormat="1" ht="12" customHeight="1" x14ac:dyDescent="0.2">
      <c r="A502" s="20">
        <f t="shared" si="8"/>
        <v>71</v>
      </c>
      <c r="B502" s="9" t="s">
        <v>872</v>
      </c>
      <c r="C502" s="4" t="s">
        <v>8</v>
      </c>
      <c r="D502" s="10">
        <v>57</v>
      </c>
    </row>
    <row r="503" spans="1:4" s="100" customFormat="1" ht="12" customHeight="1" x14ac:dyDescent="0.2">
      <c r="A503" s="20">
        <f t="shared" si="8"/>
        <v>72</v>
      </c>
      <c r="B503" s="9" t="s">
        <v>881</v>
      </c>
      <c r="C503" s="4" t="s">
        <v>8</v>
      </c>
      <c r="D503" s="10">
        <v>84</v>
      </c>
    </row>
    <row r="504" spans="1:4" s="100" customFormat="1" ht="12" customHeight="1" x14ac:dyDescent="0.2">
      <c r="A504" s="20">
        <f t="shared" si="8"/>
        <v>73</v>
      </c>
      <c r="B504" s="9" t="s">
        <v>871</v>
      </c>
      <c r="C504" s="4" t="s">
        <v>8</v>
      </c>
      <c r="D504" s="10">
        <v>18</v>
      </c>
    </row>
    <row r="505" spans="1:4" s="100" customFormat="1" ht="12" customHeight="1" x14ac:dyDescent="0.2">
      <c r="A505" s="20">
        <f t="shared" si="8"/>
        <v>74</v>
      </c>
      <c r="B505" s="9" t="s">
        <v>738</v>
      </c>
      <c r="C505" s="4" t="s">
        <v>3</v>
      </c>
      <c r="D505" s="10">
        <v>1</v>
      </c>
    </row>
    <row r="506" spans="1:4" s="100" customFormat="1" ht="12" customHeight="1" x14ac:dyDescent="0.2">
      <c r="A506" s="20">
        <f t="shared" si="8"/>
        <v>75</v>
      </c>
      <c r="B506" s="9" t="s">
        <v>879</v>
      </c>
      <c r="C506" s="4" t="s">
        <v>8</v>
      </c>
      <c r="D506" s="10">
        <v>127</v>
      </c>
    </row>
    <row r="507" spans="1:4" s="100" customFormat="1" ht="12" customHeight="1" x14ac:dyDescent="0.2">
      <c r="A507" s="20">
        <f t="shared" si="8"/>
        <v>76</v>
      </c>
      <c r="B507" s="9" t="s">
        <v>870</v>
      </c>
      <c r="C507" s="4" t="s">
        <v>8</v>
      </c>
      <c r="D507" s="10">
        <v>55</v>
      </c>
    </row>
    <row r="508" spans="1:4" s="100" customFormat="1" ht="12" customHeight="1" x14ac:dyDescent="0.2">
      <c r="A508" s="20">
        <f t="shared" si="8"/>
        <v>77</v>
      </c>
      <c r="B508" s="9" t="s">
        <v>878</v>
      </c>
      <c r="C508" s="4" t="s">
        <v>8</v>
      </c>
      <c r="D508" s="10">
        <v>57</v>
      </c>
    </row>
    <row r="509" spans="1:4" s="100" customFormat="1" ht="12" customHeight="1" x14ac:dyDescent="0.2">
      <c r="A509" s="20">
        <f t="shared" si="8"/>
        <v>78</v>
      </c>
      <c r="B509" s="9" t="s">
        <v>888</v>
      </c>
      <c r="C509" s="4" t="s">
        <v>8</v>
      </c>
      <c r="D509" s="10">
        <v>14</v>
      </c>
    </row>
    <row r="510" spans="1:4" s="100" customFormat="1" ht="12" customHeight="1" x14ac:dyDescent="0.2">
      <c r="A510" s="20">
        <f t="shared" si="8"/>
        <v>79</v>
      </c>
      <c r="B510" s="9" t="s">
        <v>887</v>
      </c>
      <c r="C510" s="4" t="s">
        <v>8</v>
      </c>
      <c r="D510" s="10">
        <v>3</v>
      </c>
    </row>
    <row r="511" spans="1:4" s="100" customFormat="1" ht="12" customHeight="1" x14ac:dyDescent="0.2">
      <c r="A511" s="20">
        <f t="shared" si="8"/>
        <v>80</v>
      </c>
      <c r="B511" s="9" t="s">
        <v>886</v>
      </c>
      <c r="C511" s="4" t="s">
        <v>8</v>
      </c>
      <c r="D511" s="10">
        <v>28</v>
      </c>
    </row>
    <row r="512" spans="1:4" s="100" customFormat="1" ht="12" customHeight="1" x14ac:dyDescent="0.2">
      <c r="A512" s="20">
        <f t="shared" si="8"/>
        <v>81</v>
      </c>
      <c r="B512" s="9" t="s">
        <v>869</v>
      </c>
      <c r="C512" s="4" t="s">
        <v>8</v>
      </c>
      <c r="D512" s="10">
        <v>18</v>
      </c>
    </row>
    <row r="513" spans="1:4" s="100" customFormat="1" ht="12" customHeight="1" x14ac:dyDescent="0.2">
      <c r="A513" s="20">
        <f t="shared" si="8"/>
        <v>82</v>
      </c>
      <c r="B513" s="9" t="s">
        <v>642</v>
      </c>
      <c r="C513" s="8" t="s">
        <v>755</v>
      </c>
      <c r="D513" s="10">
        <v>17</v>
      </c>
    </row>
    <row r="514" spans="1:4" s="100" customFormat="1" ht="12" customHeight="1" x14ac:dyDescent="0.2">
      <c r="A514" s="20">
        <f t="shared" si="8"/>
        <v>83</v>
      </c>
      <c r="B514" s="9" t="s">
        <v>739</v>
      </c>
      <c r="C514" s="4" t="s">
        <v>3</v>
      </c>
      <c r="D514" s="10">
        <v>1</v>
      </c>
    </row>
    <row r="515" spans="1:4" s="100" customFormat="1" ht="12" customHeight="1" x14ac:dyDescent="0.2">
      <c r="A515" s="20">
        <f t="shared" si="8"/>
        <v>84</v>
      </c>
      <c r="B515" s="9" t="s">
        <v>866</v>
      </c>
      <c r="C515" s="4" t="s">
        <v>3</v>
      </c>
      <c r="D515" s="10">
        <v>1</v>
      </c>
    </row>
    <row r="516" spans="1:4" s="100" customFormat="1" ht="12" customHeight="1" x14ac:dyDescent="0.2">
      <c r="A516" s="20">
        <f t="shared" si="8"/>
        <v>85</v>
      </c>
      <c r="B516" s="9" t="s">
        <v>865</v>
      </c>
      <c r="C516" s="4" t="s">
        <v>3</v>
      </c>
      <c r="D516" s="10">
        <v>1</v>
      </c>
    </row>
    <row r="517" spans="1:4" s="100" customFormat="1" ht="12" customHeight="1" x14ac:dyDescent="0.2">
      <c r="A517" s="20">
        <f t="shared" si="8"/>
        <v>86</v>
      </c>
      <c r="B517" s="9" t="s">
        <v>862</v>
      </c>
      <c r="C517" s="4" t="s">
        <v>0</v>
      </c>
      <c r="D517" s="10">
        <v>3</v>
      </c>
    </row>
    <row r="518" spans="1:4" s="100" customFormat="1" ht="12" customHeight="1" x14ac:dyDescent="0.2">
      <c r="A518" s="20">
        <f t="shared" si="8"/>
        <v>87</v>
      </c>
      <c r="B518" s="9" t="s">
        <v>861</v>
      </c>
      <c r="C518" s="4" t="s">
        <v>0</v>
      </c>
      <c r="D518" s="10">
        <v>1</v>
      </c>
    </row>
    <row r="519" spans="1:4" s="100" customFormat="1" ht="12" customHeight="1" x14ac:dyDescent="0.2">
      <c r="A519" s="20">
        <f t="shared" si="8"/>
        <v>88</v>
      </c>
      <c r="B519" s="9" t="s">
        <v>885</v>
      </c>
      <c r="C519" s="4" t="s">
        <v>0</v>
      </c>
      <c r="D519" s="10">
        <v>2</v>
      </c>
    </row>
    <row r="520" spans="1:4" s="100" customFormat="1" ht="12" customHeight="1" x14ac:dyDescent="0.2">
      <c r="A520" s="20">
        <f t="shared" si="8"/>
        <v>89</v>
      </c>
      <c r="B520" s="9" t="s">
        <v>859</v>
      </c>
      <c r="C520" s="4" t="s">
        <v>0</v>
      </c>
      <c r="D520" s="10">
        <v>4</v>
      </c>
    </row>
    <row r="521" spans="1:4" s="100" customFormat="1" ht="12" customHeight="1" x14ac:dyDescent="0.2">
      <c r="A521" s="20">
        <f t="shared" si="8"/>
        <v>90</v>
      </c>
      <c r="B521" s="9" t="s">
        <v>643</v>
      </c>
      <c r="C521" s="4" t="s">
        <v>3</v>
      </c>
      <c r="D521" s="10">
        <v>1</v>
      </c>
    </row>
    <row r="522" spans="1:4" s="100" customFormat="1" ht="12" customHeight="1" x14ac:dyDescent="0.2">
      <c r="A522" s="20">
        <f t="shared" si="8"/>
        <v>91</v>
      </c>
      <c r="B522" s="9" t="s">
        <v>102</v>
      </c>
      <c r="C522" s="4" t="s">
        <v>3</v>
      </c>
      <c r="D522" s="10">
        <v>1</v>
      </c>
    </row>
    <row r="523" spans="1:4" s="100" customFormat="1" ht="12" customHeight="1" x14ac:dyDescent="0.2">
      <c r="A523" s="20">
        <f t="shared" si="8"/>
        <v>92</v>
      </c>
      <c r="B523" s="9" t="s">
        <v>729</v>
      </c>
      <c r="C523" s="4" t="s">
        <v>3</v>
      </c>
      <c r="D523" s="10">
        <v>1</v>
      </c>
    </row>
    <row r="524" spans="1:4" s="100" customFormat="1" ht="12" customHeight="1" x14ac:dyDescent="0.2">
      <c r="B524" s="47" t="s">
        <v>649</v>
      </c>
      <c r="C524" s="4"/>
      <c r="D524" s="10"/>
    </row>
    <row r="525" spans="1:4" s="100" customFormat="1" ht="12" customHeight="1" x14ac:dyDescent="0.2">
      <c r="A525" s="20">
        <f>A523+1</f>
        <v>93</v>
      </c>
      <c r="B525" s="9" t="s">
        <v>647</v>
      </c>
      <c r="C525" s="4" t="s">
        <v>3</v>
      </c>
      <c r="D525" s="10">
        <v>1</v>
      </c>
    </row>
    <row r="526" spans="1:4" s="100" customFormat="1" ht="12" customHeight="1" x14ac:dyDescent="0.2">
      <c r="A526" s="20">
        <f>A525+1</f>
        <v>94</v>
      </c>
      <c r="B526" s="9" t="s">
        <v>650</v>
      </c>
      <c r="C526" s="4" t="s">
        <v>3</v>
      </c>
      <c r="D526" s="10">
        <v>3</v>
      </c>
    </row>
    <row r="527" spans="1:4" s="100" customFormat="1" ht="12" customHeight="1" x14ac:dyDescent="0.2">
      <c r="A527" s="20">
        <f>A526+1</f>
        <v>95</v>
      </c>
      <c r="B527" s="9" t="s">
        <v>505</v>
      </c>
      <c r="C527" s="4" t="s">
        <v>3</v>
      </c>
      <c r="D527" s="10">
        <v>1</v>
      </c>
    </row>
    <row r="528" spans="1:4" s="100" customFormat="1" ht="12" customHeight="1" x14ac:dyDescent="0.2">
      <c r="A528" s="20">
        <f>A527+1</f>
        <v>96</v>
      </c>
      <c r="B528" s="9" t="s">
        <v>651</v>
      </c>
      <c r="C528" s="4" t="s">
        <v>3</v>
      </c>
      <c r="D528" s="10">
        <v>4</v>
      </c>
    </row>
    <row r="529" spans="1:4" s="100" customFormat="1" ht="12" customHeight="1" x14ac:dyDescent="0.2">
      <c r="A529" s="20">
        <f>A528+1</f>
        <v>97</v>
      </c>
      <c r="B529" s="9" t="s">
        <v>506</v>
      </c>
      <c r="C529" s="4" t="s">
        <v>3</v>
      </c>
      <c r="D529" s="10">
        <v>2</v>
      </c>
    </row>
    <row r="530" spans="1:4" s="100" customFormat="1" ht="12" customHeight="1" x14ac:dyDescent="0.2">
      <c r="A530" s="20">
        <f t="shared" ref="A530:A559" si="9">A529+1</f>
        <v>98</v>
      </c>
      <c r="B530" s="9" t="s">
        <v>507</v>
      </c>
      <c r="C530" s="4" t="s">
        <v>3</v>
      </c>
      <c r="D530" s="10">
        <v>3</v>
      </c>
    </row>
    <row r="531" spans="1:4" s="100" customFormat="1" ht="12" customHeight="1" x14ac:dyDescent="0.2">
      <c r="A531" s="20">
        <f t="shared" si="9"/>
        <v>99</v>
      </c>
      <c r="B531" s="9" t="s">
        <v>508</v>
      </c>
      <c r="C531" s="4" t="s">
        <v>3</v>
      </c>
      <c r="D531" s="10">
        <v>2</v>
      </c>
    </row>
    <row r="532" spans="1:4" s="100" customFormat="1" ht="12" customHeight="1" x14ac:dyDescent="0.2">
      <c r="A532" s="20">
        <f t="shared" si="9"/>
        <v>100</v>
      </c>
      <c r="B532" s="9" t="s">
        <v>652</v>
      </c>
      <c r="C532" s="4" t="s">
        <v>3</v>
      </c>
      <c r="D532" s="10">
        <v>1</v>
      </c>
    </row>
    <row r="533" spans="1:4" s="100" customFormat="1" ht="12" customHeight="1" x14ac:dyDescent="0.2">
      <c r="A533" s="20">
        <f t="shared" si="9"/>
        <v>101</v>
      </c>
      <c r="B533" s="9" t="s">
        <v>509</v>
      </c>
      <c r="C533" s="4" t="s">
        <v>3</v>
      </c>
      <c r="D533" s="10">
        <v>2</v>
      </c>
    </row>
    <row r="534" spans="1:4" s="100" customFormat="1" ht="12" customHeight="1" x14ac:dyDescent="0.2">
      <c r="A534" s="20">
        <f t="shared" si="9"/>
        <v>102</v>
      </c>
      <c r="B534" s="9" t="s">
        <v>632</v>
      </c>
      <c r="C534" s="4" t="s">
        <v>3</v>
      </c>
      <c r="D534" s="10">
        <v>1</v>
      </c>
    </row>
    <row r="535" spans="1:4" s="100" customFormat="1" ht="12" customHeight="1" x14ac:dyDescent="0.2">
      <c r="A535" s="20">
        <f t="shared" si="9"/>
        <v>103</v>
      </c>
      <c r="B535" s="9" t="s">
        <v>510</v>
      </c>
      <c r="C535" s="4" t="s">
        <v>3</v>
      </c>
      <c r="D535" s="10">
        <v>7</v>
      </c>
    </row>
    <row r="536" spans="1:4" s="100" customFormat="1" ht="12" customHeight="1" x14ac:dyDescent="0.2">
      <c r="A536" s="20">
        <f t="shared" si="9"/>
        <v>104</v>
      </c>
      <c r="B536" s="9" t="s">
        <v>104</v>
      </c>
      <c r="C536" s="4" t="s">
        <v>3</v>
      </c>
      <c r="D536" s="10">
        <v>27</v>
      </c>
    </row>
    <row r="537" spans="1:4" s="100" customFormat="1" ht="12" customHeight="1" x14ac:dyDescent="0.2">
      <c r="A537" s="20">
        <f t="shared" si="9"/>
        <v>105</v>
      </c>
      <c r="B537" s="9" t="s">
        <v>884</v>
      </c>
      <c r="C537" s="4" t="s">
        <v>0</v>
      </c>
      <c r="D537" s="10">
        <v>27</v>
      </c>
    </row>
    <row r="538" spans="1:4" s="100" customFormat="1" ht="12" customHeight="1" x14ac:dyDescent="0.2">
      <c r="A538" s="20">
        <f t="shared" si="9"/>
        <v>106</v>
      </c>
      <c r="B538" s="9" t="s">
        <v>374</v>
      </c>
      <c r="C538" s="4" t="s">
        <v>0</v>
      </c>
      <c r="D538" s="10">
        <v>27</v>
      </c>
    </row>
    <row r="539" spans="1:4" s="100" customFormat="1" ht="12" customHeight="1" x14ac:dyDescent="0.2">
      <c r="A539" s="20">
        <f t="shared" si="9"/>
        <v>107</v>
      </c>
      <c r="B539" s="9" t="s">
        <v>883</v>
      </c>
      <c r="C539" s="4" t="s">
        <v>0</v>
      </c>
      <c r="D539" s="10">
        <v>27</v>
      </c>
    </row>
    <row r="540" spans="1:4" s="100" customFormat="1" ht="12" customHeight="1" x14ac:dyDescent="0.2">
      <c r="A540" s="20">
        <f t="shared" si="9"/>
        <v>108</v>
      </c>
      <c r="B540" s="9" t="s">
        <v>882</v>
      </c>
      <c r="C540" s="4" t="s">
        <v>8</v>
      </c>
      <c r="D540" s="10">
        <v>54</v>
      </c>
    </row>
    <row r="541" spans="1:4" s="100" customFormat="1" ht="12" customHeight="1" x14ac:dyDescent="0.2">
      <c r="A541" s="20">
        <f t="shared" si="9"/>
        <v>109</v>
      </c>
      <c r="B541" s="9" t="s">
        <v>872</v>
      </c>
      <c r="C541" s="4" t="s">
        <v>8</v>
      </c>
      <c r="D541" s="10">
        <v>21</v>
      </c>
    </row>
    <row r="542" spans="1:4" s="100" customFormat="1" ht="12" customHeight="1" x14ac:dyDescent="0.2">
      <c r="A542" s="20">
        <f t="shared" si="9"/>
        <v>110</v>
      </c>
      <c r="B542" s="9" t="s">
        <v>881</v>
      </c>
      <c r="C542" s="4" t="s">
        <v>8</v>
      </c>
      <c r="D542" s="10">
        <v>42</v>
      </c>
    </row>
    <row r="543" spans="1:4" s="100" customFormat="1" ht="12" customHeight="1" x14ac:dyDescent="0.2">
      <c r="A543" s="20">
        <f t="shared" si="9"/>
        <v>111</v>
      </c>
      <c r="B543" s="9" t="s">
        <v>871</v>
      </c>
      <c r="C543" s="4" t="s">
        <v>8</v>
      </c>
      <c r="D543" s="10">
        <v>57</v>
      </c>
    </row>
    <row r="544" spans="1:4" s="100" customFormat="1" ht="12" customHeight="1" x14ac:dyDescent="0.2">
      <c r="A544" s="20">
        <f t="shared" si="9"/>
        <v>112</v>
      </c>
      <c r="B544" s="9" t="s">
        <v>880</v>
      </c>
      <c r="C544" s="4" t="s">
        <v>8</v>
      </c>
      <c r="D544" s="10">
        <v>132</v>
      </c>
    </row>
    <row r="545" spans="1:4" s="100" customFormat="1" ht="12" customHeight="1" x14ac:dyDescent="0.2">
      <c r="A545" s="20">
        <f t="shared" si="9"/>
        <v>113</v>
      </c>
      <c r="B545" s="9" t="s">
        <v>738</v>
      </c>
      <c r="C545" s="4" t="s">
        <v>3</v>
      </c>
      <c r="D545" s="10">
        <v>1</v>
      </c>
    </row>
    <row r="546" spans="1:4" s="100" customFormat="1" ht="12" customHeight="1" x14ac:dyDescent="0.2">
      <c r="A546" s="20">
        <f t="shared" si="9"/>
        <v>114</v>
      </c>
      <c r="B546" s="9" t="s">
        <v>879</v>
      </c>
      <c r="C546" s="4" t="s">
        <v>8</v>
      </c>
      <c r="D546" s="10">
        <v>54</v>
      </c>
    </row>
    <row r="547" spans="1:4" s="100" customFormat="1" ht="12" customHeight="1" x14ac:dyDescent="0.2">
      <c r="A547" s="20">
        <f t="shared" si="9"/>
        <v>115</v>
      </c>
      <c r="B547" s="9" t="s">
        <v>870</v>
      </c>
      <c r="C547" s="4" t="s">
        <v>8</v>
      </c>
      <c r="D547" s="10">
        <v>21</v>
      </c>
    </row>
    <row r="548" spans="1:4" s="100" customFormat="1" ht="12" customHeight="1" x14ac:dyDescent="0.2">
      <c r="A548" s="20">
        <f t="shared" si="9"/>
        <v>116</v>
      </c>
      <c r="B548" s="9" t="s">
        <v>878</v>
      </c>
      <c r="C548" s="4" t="s">
        <v>8</v>
      </c>
      <c r="D548" s="10">
        <v>42</v>
      </c>
    </row>
    <row r="549" spans="1:4" s="100" customFormat="1" ht="12" customHeight="1" x14ac:dyDescent="0.2">
      <c r="A549" s="20">
        <f t="shared" si="9"/>
        <v>117</v>
      </c>
      <c r="B549" s="9" t="s">
        <v>877</v>
      </c>
      <c r="C549" s="4" t="s">
        <v>8</v>
      </c>
      <c r="D549" s="10">
        <v>57</v>
      </c>
    </row>
    <row r="550" spans="1:4" s="100" customFormat="1" ht="12" customHeight="1" x14ac:dyDescent="0.2">
      <c r="A550" s="20">
        <f t="shared" si="9"/>
        <v>118</v>
      </c>
      <c r="B550" s="9" t="s">
        <v>876</v>
      </c>
      <c r="C550" s="4" t="s">
        <v>8</v>
      </c>
      <c r="D550" s="10">
        <v>98</v>
      </c>
    </row>
    <row r="551" spans="1:4" s="100" customFormat="1" ht="12" customHeight="1" x14ac:dyDescent="0.2">
      <c r="A551" s="20">
        <f t="shared" si="9"/>
        <v>119</v>
      </c>
      <c r="B551" s="9" t="s">
        <v>875</v>
      </c>
      <c r="C551" s="4" t="s">
        <v>8</v>
      </c>
      <c r="D551" s="10">
        <v>34</v>
      </c>
    </row>
    <row r="552" spans="1:4" s="100" customFormat="1" ht="12" customHeight="1" x14ac:dyDescent="0.2">
      <c r="A552" s="20">
        <f t="shared" si="9"/>
        <v>120</v>
      </c>
      <c r="B552" s="9" t="s">
        <v>642</v>
      </c>
      <c r="C552" s="8" t="s">
        <v>755</v>
      </c>
      <c r="D552" s="10">
        <v>12</v>
      </c>
    </row>
    <row r="553" spans="1:4" s="100" customFormat="1" ht="12" customHeight="1" x14ac:dyDescent="0.2">
      <c r="A553" s="20">
        <f t="shared" si="9"/>
        <v>121</v>
      </c>
      <c r="B553" s="9" t="s">
        <v>739</v>
      </c>
      <c r="C553" s="4" t="s">
        <v>3</v>
      </c>
      <c r="D553" s="10">
        <v>1</v>
      </c>
    </row>
    <row r="554" spans="1:4" s="100" customFormat="1" ht="12" customHeight="1" x14ac:dyDescent="0.2">
      <c r="A554" s="20">
        <f t="shared" si="9"/>
        <v>122</v>
      </c>
      <c r="B554" s="9" t="s">
        <v>874</v>
      </c>
      <c r="C554" s="4" t="s">
        <v>3</v>
      </c>
      <c r="D554" s="10">
        <v>1</v>
      </c>
    </row>
    <row r="555" spans="1:4" s="100" customFormat="1" ht="12" customHeight="1" x14ac:dyDescent="0.2">
      <c r="A555" s="20">
        <f t="shared" si="9"/>
        <v>123</v>
      </c>
      <c r="B555" s="9" t="s">
        <v>873</v>
      </c>
      <c r="C555" s="4" t="s">
        <v>3</v>
      </c>
      <c r="D555" s="10">
        <v>1</v>
      </c>
    </row>
    <row r="556" spans="1:4" s="100" customFormat="1" ht="12" customHeight="1" x14ac:dyDescent="0.2">
      <c r="A556" s="20">
        <f t="shared" si="9"/>
        <v>124</v>
      </c>
      <c r="B556" s="9" t="s">
        <v>860</v>
      </c>
      <c r="C556" s="4" t="s">
        <v>0</v>
      </c>
      <c r="D556" s="10">
        <v>8</v>
      </c>
    </row>
    <row r="557" spans="1:4" s="100" customFormat="1" ht="12" customHeight="1" x14ac:dyDescent="0.2">
      <c r="A557" s="20">
        <f t="shared" si="9"/>
        <v>125</v>
      </c>
      <c r="B557" s="9" t="s">
        <v>643</v>
      </c>
      <c r="C557" s="4" t="s">
        <v>3</v>
      </c>
      <c r="D557" s="10">
        <v>1</v>
      </c>
    </row>
    <row r="558" spans="1:4" s="100" customFormat="1" ht="12" customHeight="1" x14ac:dyDescent="0.2">
      <c r="A558" s="20">
        <f t="shared" si="9"/>
        <v>126</v>
      </c>
      <c r="B558" s="9" t="s">
        <v>102</v>
      </c>
      <c r="C558" s="4" t="s">
        <v>3</v>
      </c>
      <c r="D558" s="10">
        <v>1</v>
      </c>
    </row>
    <row r="559" spans="1:4" s="100" customFormat="1" ht="12" customHeight="1" x14ac:dyDescent="0.2">
      <c r="A559" s="20">
        <f t="shared" si="9"/>
        <v>127</v>
      </c>
      <c r="B559" s="9" t="s">
        <v>729</v>
      </c>
      <c r="C559" s="4" t="s">
        <v>3</v>
      </c>
      <c r="D559" s="10">
        <v>1</v>
      </c>
    </row>
    <row r="560" spans="1:4" s="100" customFormat="1" ht="12" customHeight="1" x14ac:dyDescent="0.2">
      <c r="B560" s="47" t="s">
        <v>653</v>
      </c>
      <c r="C560" s="4"/>
      <c r="D560" s="10"/>
    </row>
    <row r="561" spans="1:4" s="100" customFormat="1" ht="12" customHeight="1" x14ac:dyDescent="0.2">
      <c r="A561" s="20">
        <f>A559+1</f>
        <v>128</v>
      </c>
      <c r="B561" s="9" t="s">
        <v>872</v>
      </c>
      <c r="C561" s="4" t="s">
        <v>8</v>
      </c>
      <c r="D561" s="10">
        <v>81</v>
      </c>
    </row>
    <row r="562" spans="1:4" s="100" customFormat="1" ht="12" customHeight="1" x14ac:dyDescent="0.2">
      <c r="A562" s="20">
        <f>A561+1</f>
        <v>129</v>
      </c>
      <c r="B562" s="9" t="s">
        <v>871</v>
      </c>
      <c r="C562" s="4" t="s">
        <v>8</v>
      </c>
      <c r="D562" s="10">
        <v>51</v>
      </c>
    </row>
    <row r="563" spans="1:4" s="100" customFormat="1" ht="12" customHeight="1" x14ac:dyDescent="0.2">
      <c r="A563" s="20">
        <f>A562+1</f>
        <v>130</v>
      </c>
      <c r="B563" s="9" t="s">
        <v>738</v>
      </c>
      <c r="C563" s="4" t="s">
        <v>3</v>
      </c>
      <c r="D563" s="10">
        <v>1</v>
      </c>
    </row>
    <row r="564" spans="1:4" s="100" customFormat="1" ht="12" customHeight="1" x14ac:dyDescent="0.2">
      <c r="A564" s="20">
        <f>A563+1</f>
        <v>131</v>
      </c>
      <c r="B564" s="9" t="s">
        <v>870</v>
      </c>
      <c r="C564" s="4" t="s">
        <v>8</v>
      </c>
      <c r="D564" s="10">
        <v>31</v>
      </c>
    </row>
    <row r="565" spans="1:4" s="100" customFormat="1" ht="12" customHeight="1" x14ac:dyDescent="0.2">
      <c r="A565" s="20">
        <f t="shared" ref="A565:A614" si="10">A564+1</f>
        <v>132</v>
      </c>
      <c r="B565" s="9" t="s">
        <v>869</v>
      </c>
      <c r="C565" s="4" t="s">
        <v>8</v>
      </c>
      <c r="D565" s="10">
        <v>41</v>
      </c>
    </row>
    <row r="566" spans="1:4" s="100" customFormat="1" ht="12" customHeight="1" x14ac:dyDescent="0.2">
      <c r="A566" s="20">
        <f t="shared" si="10"/>
        <v>133</v>
      </c>
      <c r="B566" s="9" t="s">
        <v>868</v>
      </c>
      <c r="C566" s="4" t="s">
        <v>8</v>
      </c>
      <c r="D566" s="10">
        <v>49</v>
      </c>
    </row>
    <row r="567" spans="1:4" s="100" customFormat="1" ht="12" customHeight="1" x14ac:dyDescent="0.2">
      <c r="A567" s="20">
        <f t="shared" si="10"/>
        <v>134</v>
      </c>
      <c r="B567" s="9" t="s">
        <v>867</v>
      </c>
      <c r="C567" s="4" t="s">
        <v>8</v>
      </c>
      <c r="D567" s="10">
        <v>11</v>
      </c>
    </row>
    <row r="568" spans="1:4" s="100" customFormat="1" ht="12" customHeight="1" x14ac:dyDescent="0.2">
      <c r="A568" s="20">
        <f t="shared" si="10"/>
        <v>135</v>
      </c>
      <c r="B568" s="9" t="s">
        <v>617</v>
      </c>
      <c r="C568" s="8" t="s">
        <v>755</v>
      </c>
      <c r="D568" s="10">
        <v>5</v>
      </c>
    </row>
    <row r="569" spans="1:4" s="100" customFormat="1" ht="12" customHeight="1" x14ac:dyDescent="0.2">
      <c r="A569" s="20">
        <f t="shared" si="10"/>
        <v>136</v>
      </c>
      <c r="B569" s="9" t="s">
        <v>642</v>
      </c>
      <c r="C569" s="8" t="s">
        <v>755</v>
      </c>
      <c r="D569" s="10">
        <v>30</v>
      </c>
    </row>
    <row r="570" spans="1:4" s="100" customFormat="1" ht="12" customHeight="1" x14ac:dyDescent="0.2">
      <c r="A570" s="20">
        <f t="shared" si="10"/>
        <v>137</v>
      </c>
      <c r="B570" s="9" t="s">
        <v>739</v>
      </c>
      <c r="C570" s="4" t="s">
        <v>3</v>
      </c>
      <c r="D570" s="10">
        <v>1</v>
      </c>
    </row>
    <row r="571" spans="1:4" s="100" customFormat="1" ht="12" customHeight="1" x14ac:dyDescent="0.2">
      <c r="A571" s="20">
        <f t="shared" si="10"/>
        <v>138</v>
      </c>
      <c r="B571" s="9" t="s">
        <v>866</v>
      </c>
      <c r="C571" s="4" t="s">
        <v>3</v>
      </c>
      <c r="D571" s="10">
        <v>1</v>
      </c>
    </row>
    <row r="572" spans="1:4" s="100" customFormat="1" ht="12" customHeight="1" x14ac:dyDescent="0.2">
      <c r="A572" s="20">
        <f t="shared" si="10"/>
        <v>139</v>
      </c>
      <c r="B572" s="9" t="s">
        <v>865</v>
      </c>
      <c r="C572" s="4" t="s">
        <v>3</v>
      </c>
      <c r="D572" s="10">
        <v>1</v>
      </c>
    </row>
    <row r="573" spans="1:4" s="100" customFormat="1" ht="12" customHeight="1" x14ac:dyDescent="0.2">
      <c r="A573" s="20">
        <f t="shared" si="10"/>
        <v>140</v>
      </c>
      <c r="B573" s="9" t="s">
        <v>862</v>
      </c>
      <c r="C573" s="4" t="s">
        <v>0</v>
      </c>
      <c r="D573" s="10">
        <v>1</v>
      </c>
    </row>
    <row r="574" spans="1:4" s="100" customFormat="1" ht="12" customHeight="1" x14ac:dyDescent="0.2">
      <c r="A574" s="20">
        <f t="shared" si="10"/>
        <v>141</v>
      </c>
      <c r="B574" s="9" t="s">
        <v>864</v>
      </c>
      <c r="C574" s="4" t="s">
        <v>0</v>
      </c>
      <c r="D574" s="10">
        <v>1</v>
      </c>
    </row>
    <row r="575" spans="1:4" s="100" customFormat="1" ht="12" customHeight="1" x14ac:dyDescent="0.2">
      <c r="A575" s="20">
        <f t="shared" si="10"/>
        <v>142</v>
      </c>
      <c r="B575" s="9" t="s">
        <v>861</v>
      </c>
      <c r="C575" s="4" t="s">
        <v>0</v>
      </c>
      <c r="D575" s="10">
        <v>1</v>
      </c>
    </row>
    <row r="576" spans="1:4" s="100" customFormat="1" ht="12" customHeight="1" x14ac:dyDescent="0.2">
      <c r="A576" s="20">
        <f t="shared" si="10"/>
        <v>143</v>
      </c>
      <c r="B576" s="9" t="s">
        <v>863</v>
      </c>
      <c r="C576" s="4" t="s">
        <v>0</v>
      </c>
      <c r="D576" s="10">
        <v>1</v>
      </c>
    </row>
    <row r="577" spans="1:4" s="100" customFormat="1" ht="12" customHeight="1" x14ac:dyDescent="0.2">
      <c r="A577" s="20">
        <f t="shared" si="10"/>
        <v>144</v>
      </c>
      <c r="B577" s="9" t="s">
        <v>860</v>
      </c>
      <c r="C577" s="4" t="s">
        <v>0</v>
      </c>
      <c r="D577" s="10">
        <v>4</v>
      </c>
    </row>
    <row r="578" spans="1:4" s="100" customFormat="1" ht="12" customHeight="1" x14ac:dyDescent="0.2">
      <c r="A578" s="20">
        <f t="shared" si="10"/>
        <v>145</v>
      </c>
      <c r="B578" s="9" t="s">
        <v>859</v>
      </c>
      <c r="C578" s="4" t="s">
        <v>0</v>
      </c>
      <c r="D578" s="10">
        <v>4</v>
      </c>
    </row>
    <row r="579" spans="1:4" s="100" customFormat="1" ht="12" customHeight="1" x14ac:dyDescent="0.2">
      <c r="A579" s="20">
        <f t="shared" si="10"/>
        <v>146</v>
      </c>
      <c r="B579" s="9" t="s">
        <v>654</v>
      </c>
      <c r="C579" s="4" t="s">
        <v>655</v>
      </c>
      <c r="D579" s="10">
        <v>50</v>
      </c>
    </row>
    <row r="580" spans="1:4" s="100" customFormat="1" ht="12" customHeight="1" x14ac:dyDescent="0.2">
      <c r="A580" s="20">
        <f t="shared" si="10"/>
        <v>147</v>
      </c>
      <c r="B580" s="9" t="s">
        <v>643</v>
      </c>
      <c r="C580" s="4" t="s">
        <v>3</v>
      </c>
      <c r="D580" s="10">
        <v>1</v>
      </c>
    </row>
    <row r="581" spans="1:4" s="100" customFormat="1" ht="12" customHeight="1" x14ac:dyDescent="0.2">
      <c r="A581" s="20">
        <f t="shared" si="10"/>
        <v>148</v>
      </c>
      <c r="B581" s="9" t="s">
        <v>102</v>
      </c>
      <c r="C581" s="4" t="s">
        <v>3</v>
      </c>
      <c r="D581" s="10">
        <v>1</v>
      </c>
    </row>
    <row r="582" spans="1:4" s="100" customFormat="1" ht="12" customHeight="1" x14ac:dyDescent="0.2">
      <c r="A582" s="20">
        <f t="shared" si="10"/>
        <v>149</v>
      </c>
      <c r="B582" s="9" t="s">
        <v>729</v>
      </c>
      <c r="C582" s="4" t="s">
        <v>3</v>
      </c>
      <c r="D582" s="10">
        <v>1</v>
      </c>
    </row>
    <row r="583" spans="1:4" s="100" customFormat="1" ht="12" customHeight="1" x14ac:dyDescent="0.2">
      <c r="B583" s="47" t="s">
        <v>656</v>
      </c>
      <c r="C583" s="4"/>
      <c r="D583" s="10"/>
    </row>
    <row r="584" spans="1:4" s="100" customFormat="1" ht="12" customHeight="1" x14ac:dyDescent="0.2">
      <c r="A584" s="20">
        <f>A582+1</f>
        <v>150</v>
      </c>
      <c r="B584" s="9" t="s">
        <v>657</v>
      </c>
      <c r="C584" s="4" t="s">
        <v>3</v>
      </c>
      <c r="D584" s="10">
        <v>1</v>
      </c>
    </row>
    <row r="585" spans="1:4" s="100" customFormat="1" ht="12" customHeight="1" x14ac:dyDescent="0.2">
      <c r="A585" s="20">
        <f>A584+1</f>
        <v>151</v>
      </c>
      <c r="B585" s="9" t="s">
        <v>658</v>
      </c>
      <c r="C585" s="4" t="s">
        <v>0</v>
      </c>
      <c r="D585" s="10">
        <v>1</v>
      </c>
    </row>
    <row r="586" spans="1:4" s="100" customFormat="1" ht="12" customHeight="1" x14ac:dyDescent="0.2">
      <c r="A586" s="20">
        <f t="shared" si="10"/>
        <v>152</v>
      </c>
      <c r="B586" s="9" t="s">
        <v>858</v>
      </c>
      <c r="C586" s="4" t="s">
        <v>0</v>
      </c>
      <c r="D586" s="10">
        <v>1</v>
      </c>
    </row>
    <row r="587" spans="1:4" s="100" customFormat="1" ht="12" customHeight="1" x14ac:dyDescent="0.2">
      <c r="A587" s="20">
        <f t="shared" si="10"/>
        <v>153</v>
      </c>
      <c r="B587" s="9" t="s">
        <v>854</v>
      </c>
      <c r="C587" s="4" t="s">
        <v>0</v>
      </c>
      <c r="D587" s="10">
        <v>1</v>
      </c>
    </row>
    <row r="588" spans="1:4" s="100" customFormat="1" ht="12" customHeight="1" x14ac:dyDescent="0.2">
      <c r="A588" s="20">
        <f t="shared" si="10"/>
        <v>154</v>
      </c>
      <c r="B588" s="9" t="s">
        <v>857</v>
      </c>
      <c r="C588" s="4" t="s">
        <v>0</v>
      </c>
      <c r="D588" s="10">
        <v>1</v>
      </c>
    </row>
    <row r="589" spans="1:4" s="100" customFormat="1" ht="12" customHeight="1" x14ac:dyDescent="0.2">
      <c r="A589" s="20">
        <f t="shared" si="10"/>
        <v>155</v>
      </c>
      <c r="B589" s="9" t="s">
        <v>856</v>
      </c>
      <c r="C589" s="4" t="s">
        <v>0</v>
      </c>
      <c r="D589" s="10">
        <v>1</v>
      </c>
    </row>
    <row r="590" spans="1:4" s="100" customFormat="1" ht="12" customHeight="1" x14ac:dyDescent="0.2">
      <c r="A590" s="20">
        <f t="shared" si="10"/>
        <v>156</v>
      </c>
      <c r="B590" s="9" t="s">
        <v>855</v>
      </c>
      <c r="C590" s="4" t="s">
        <v>0</v>
      </c>
      <c r="D590" s="10">
        <v>2</v>
      </c>
    </row>
    <row r="591" spans="1:4" s="100" customFormat="1" ht="12" customHeight="1" x14ac:dyDescent="0.2">
      <c r="A591" s="20">
        <f t="shared" si="10"/>
        <v>157</v>
      </c>
      <c r="B591" s="9" t="s">
        <v>848</v>
      </c>
      <c r="C591" s="4" t="s">
        <v>0</v>
      </c>
      <c r="D591" s="10">
        <v>1</v>
      </c>
    </row>
    <row r="592" spans="1:4" s="100" customFormat="1" ht="12" customHeight="1" x14ac:dyDescent="0.2">
      <c r="A592" s="20">
        <f t="shared" si="10"/>
        <v>158</v>
      </c>
      <c r="B592" s="9" t="s">
        <v>847</v>
      </c>
      <c r="C592" s="4" t="s">
        <v>0</v>
      </c>
      <c r="D592" s="10">
        <v>1</v>
      </c>
    </row>
    <row r="593" spans="1:4" s="100" customFormat="1" ht="12" customHeight="1" x14ac:dyDescent="0.2">
      <c r="A593" s="20">
        <f t="shared" si="10"/>
        <v>159</v>
      </c>
      <c r="B593" s="9" t="s">
        <v>659</v>
      </c>
      <c r="C593" s="4" t="s">
        <v>3</v>
      </c>
      <c r="D593" s="10">
        <v>3</v>
      </c>
    </row>
    <row r="594" spans="1:4" s="100" customFormat="1" ht="12" customHeight="1" x14ac:dyDescent="0.2">
      <c r="A594" s="20">
        <f t="shared" si="10"/>
        <v>160</v>
      </c>
      <c r="B594" s="9" t="s">
        <v>660</v>
      </c>
      <c r="C594" s="4" t="s">
        <v>3</v>
      </c>
      <c r="D594" s="10">
        <v>2</v>
      </c>
    </row>
    <row r="595" spans="1:4" s="100" customFormat="1" ht="12" customHeight="1" x14ac:dyDescent="0.2">
      <c r="A595" s="20">
        <f t="shared" si="10"/>
        <v>161</v>
      </c>
      <c r="B595" s="9" t="s">
        <v>661</v>
      </c>
      <c r="C595" s="4" t="s">
        <v>3</v>
      </c>
      <c r="D595" s="10">
        <v>1</v>
      </c>
    </row>
    <row r="596" spans="1:4" s="100" customFormat="1" ht="12" customHeight="1" x14ac:dyDescent="0.2">
      <c r="A596" s="20">
        <f t="shared" si="10"/>
        <v>162</v>
      </c>
      <c r="B596" s="9" t="s">
        <v>662</v>
      </c>
      <c r="C596" s="4" t="s">
        <v>3</v>
      </c>
      <c r="D596" s="10">
        <v>1</v>
      </c>
    </row>
    <row r="597" spans="1:4" s="100" customFormat="1" ht="12" customHeight="1" x14ac:dyDescent="0.2">
      <c r="A597" s="20">
        <f t="shared" si="10"/>
        <v>163</v>
      </c>
      <c r="B597" s="9" t="s">
        <v>102</v>
      </c>
      <c r="C597" s="4" t="s">
        <v>3</v>
      </c>
      <c r="D597" s="10">
        <v>1</v>
      </c>
    </row>
    <row r="598" spans="1:4" s="100" customFormat="1" ht="12" customHeight="1" x14ac:dyDescent="0.2">
      <c r="A598" s="20">
        <f t="shared" si="10"/>
        <v>164</v>
      </c>
      <c r="B598" s="9" t="s">
        <v>729</v>
      </c>
      <c r="C598" s="4" t="s">
        <v>3</v>
      </c>
      <c r="D598" s="10">
        <v>1</v>
      </c>
    </row>
    <row r="599" spans="1:4" s="100" customFormat="1" ht="12" customHeight="1" x14ac:dyDescent="0.2">
      <c r="B599" s="47" t="s">
        <v>663</v>
      </c>
      <c r="C599" s="4"/>
      <c r="D599" s="10"/>
    </row>
    <row r="600" spans="1:4" s="100" customFormat="1" ht="12" customHeight="1" x14ac:dyDescent="0.2">
      <c r="A600" s="20">
        <f>A598+1</f>
        <v>165</v>
      </c>
      <c r="B600" s="9" t="s">
        <v>664</v>
      </c>
      <c r="C600" s="4" t="s">
        <v>3</v>
      </c>
      <c r="D600" s="10">
        <v>1</v>
      </c>
    </row>
    <row r="601" spans="1:4" s="100" customFormat="1" ht="12" customHeight="1" x14ac:dyDescent="0.2">
      <c r="A601" s="20">
        <f>A600+1</f>
        <v>166</v>
      </c>
      <c r="B601" s="9" t="s">
        <v>665</v>
      </c>
      <c r="C601" s="4" t="s">
        <v>0</v>
      </c>
      <c r="D601" s="10">
        <v>1</v>
      </c>
    </row>
    <row r="602" spans="1:4" s="100" customFormat="1" ht="12" customHeight="1" x14ac:dyDescent="0.2">
      <c r="A602" s="20">
        <f t="shared" si="10"/>
        <v>167</v>
      </c>
      <c r="B602" s="9" t="s">
        <v>853</v>
      </c>
      <c r="C602" s="4" t="s">
        <v>0</v>
      </c>
      <c r="D602" s="10">
        <v>1</v>
      </c>
    </row>
    <row r="603" spans="1:4" s="100" customFormat="1" ht="12" customHeight="1" x14ac:dyDescent="0.2">
      <c r="A603" s="20">
        <f t="shared" si="10"/>
        <v>168</v>
      </c>
      <c r="B603" s="9" t="s">
        <v>852</v>
      </c>
      <c r="C603" s="4" t="s">
        <v>0</v>
      </c>
      <c r="D603" s="10">
        <v>1</v>
      </c>
    </row>
    <row r="604" spans="1:4" s="100" customFormat="1" ht="12" customHeight="1" x14ac:dyDescent="0.2">
      <c r="A604" s="20">
        <f t="shared" si="10"/>
        <v>169</v>
      </c>
      <c r="B604" s="9" t="s">
        <v>851</v>
      </c>
      <c r="C604" s="4" t="s">
        <v>0</v>
      </c>
      <c r="D604" s="10">
        <v>1</v>
      </c>
    </row>
    <row r="605" spans="1:4" s="100" customFormat="1" ht="12" customHeight="1" x14ac:dyDescent="0.2">
      <c r="A605" s="20">
        <f t="shared" si="10"/>
        <v>170</v>
      </c>
      <c r="B605" s="9" t="s">
        <v>850</v>
      </c>
      <c r="C605" s="4" t="s">
        <v>0</v>
      </c>
      <c r="D605" s="10">
        <v>1</v>
      </c>
    </row>
    <row r="606" spans="1:4" s="100" customFormat="1" ht="12" customHeight="1" x14ac:dyDescent="0.2">
      <c r="A606" s="20">
        <f t="shared" si="10"/>
        <v>171</v>
      </c>
      <c r="B606" s="9" t="s">
        <v>849</v>
      </c>
      <c r="C606" s="4" t="s">
        <v>0</v>
      </c>
      <c r="D606" s="10">
        <v>2</v>
      </c>
    </row>
    <row r="607" spans="1:4" s="100" customFormat="1" ht="12" customHeight="1" x14ac:dyDescent="0.2">
      <c r="A607" s="20">
        <f t="shared" si="10"/>
        <v>172</v>
      </c>
      <c r="B607" s="9" t="s">
        <v>848</v>
      </c>
      <c r="C607" s="4" t="s">
        <v>0</v>
      </c>
      <c r="D607" s="10">
        <v>1</v>
      </c>
    </row>
    <row r="608" spans="1:4" s="100" customFormat="1" ht="12" customHeight="1" x14ac:dyDescent="0.2">
      <c r="A608" s="20">
        <f t="shared" si="10"/>
        <v>173</v>
      </c>
      <c r="B608" s="9" t="s">
        <v>847</v>
      </c>
      <c r="C608" s="4" t="s">
        <v>0</v>
      </c>
      <c r="D608" s="10">
        <v>1</v>
      </c>
    </row>
    <row r="609" spans="1:4" s="100" customFormat="1" ht="12" customHeight="1" x14ac:dyDescent="0.2">
      <c r="A609" s="20">
        <f t="shared" si="10"/>
        <v>174</v>
      </c>
      <c r="B609" s="9" t="s">
        <v>659</v>
      </c>
      <c r="C609" s="4" t="s">
        <v>3</v>
      </c>
      <c r="D609" s="10">
        <v>3</v>
      </c>
    </row>
    <row r="610" spans="1:4" s="100" customFormat="1" ht="12" customHeight="1" x14ac:dyDescent="0.2">
      <c r="A610" s="20">
        <f t="shared" si="10"/>
        <v>175</v>
      </c>
      <c r="B610" s="9" t="s">
        <v>660</v>
      </c>
      <c r="C610" s="4" t="s">
        <v>3</v>
      </c>
      <c r="D610" s="10">
        <v>2</v>
      </c>
    </row>
    <row r="611" spans="1:4" s="100" customFormat="1" ht="12" customHeight="1" x14ac:dyDescent="0.2">
      <c r="A611" s="20">
        <f t="shared" si="10"/>
        <v>176</v>
      </c>
      <c r="B611" s="9" t="s">
        <v>661</v>
      </c>
      <c r="C611" s="4" t="s">
        <v>3</v>
      </c>
      <c r="D611" s="10">
        <v>1</v>
      </c>
    </row>
    <row r="612" spans="1:4" s="100" customFormat="1" ht="12" customHeight="1" x14ac:dyDescent="0.2">
      <c r="A612" s="20">
        <f t="shared" si="10"/>
        <v>177</v>
      </c>
      <c r="B612" s="9" t="s">
        <v>662</v>
      </c>
      <c r="C612" s="4" t="s">
        <v>3</v>
      </c>
      <c r="D612" s="10">
        <v>1</v>
      </c>
    </row>
    <row r="613" spans="1:4" s="100" customFormat="1" ht="12" customHeight="1" x14ac:dyDescent="0.2">
      <c r="A613" s="20">
        <f t="shared" si="10"/>
        <v>178</v>
      </c>
      <c r="B613" s="9" t="s">
        <v>102</v>
      </c>
      <c r="C613" s="4" t="s">
        <v>3</v>
      </c>
      <c r="D613" s="10">
        <v>1</v>
      </c>
    </row>
    <row r="614" spans="1:4" s="100" customFormat="1" ht="12" customHeight="1" x14ac:dyDescent="0.2">
      <c r="A614" s="20">
        <f t="shared" si="10"/>
        <v>179</v>
      </c>
      <c r="B614" s="9" t="s">
        <v>729</v>
      </c>
      <c r="C614" s="4" t="s">
        <v>3</v>
      </c>
      <c r="D614" s="10">
        <v>1</v>
      </c>
    </row>
    <row r="615" spans="1:4" s="100" customFormat="1" ht="12" customHeight="1" x14ac:dyDescent="0.2">
      <c r="B615" s="47" t="s">
        <v>378</v>
      </c>
      <c r="C615" s="50"/>
      <c r="D615" s="74"/>
    </row>
    <row r="616" spans="1:4" s="100" customFormat="1" ht="12" customHeight="1" x14ac:dyDescent="0.2">
      <c r="A616" s="20">
        <f>A614+1</f>
        <v>180</v>
      </c>
      <c r="B616" s="9" t="s">
        <v>666</v>
      </c>
      <c r="C616" s="4" t="s">
        <v>3</v>
      </c>
      <c r="D616" s="10">
        <v>1</v>
      </c>
    </row>
    <row r="617" spans="1:4" ht="24" customHeight="1" x14ac:dyDescent="0.3">
      <c r="A617" s="20">
        <f>A616+1</f>
        <v>181</v>
      </c>
      <c r="B617" s="84" t="s">
        <v>846</v>
      </c>
      <c r="C617" s="4" t="s">
        <v>3</v>
      </c>
      <c r="D617" s="10">
        <v>1</v>
      </c>
    </row>
    <row r="618" spans="1:4" ht="24" customHeight="1" x14ac:dyDescent="0.3">
      <c r="A618" s="20">
        <f t="shared" ref="A618:A681" si="11">A617+1</f>
        <v>182</v>
      </c>
      <c r="B618" s="84" t="s">
        <v>845</v>
      </c>
      <c r="C618" s="4" t="s">
        <v>0</v>
      </c>
      <c r="D618" s="10">
        <v>1</v>
      </c>
    </row>
    <row r="619" spans="1:4" ht="24" customHeight="1" x14ac:dyDescent="0.3">
      <c r="A619" s="20">
        <f t="shared" si="11"/>
        <v>183</v>
      </c>
      <c r="B619" s="84" t="s">
        <v>844</v>
      </c>
      <c r="C619" s="4" t="s">
        <v>0</v>
      </c>
      <c r="D619" s="10">
        <v>1</v>
      </c>
    </row>
    <row r="620" spans="1:4" ht="24" customHeight="1" x14ac:dyDescent="0.3">
      <c r="A620" s="20">
        <f t="shared" si="11"/>
        <v>184</v>
      </c>
      <c r="B620" s="84" t="s">
        <v>843</v>
      </c>
      <c r="C620" s="4" t="s">
        <v>0</v>
      </c>
      <c r="D620" s="10">
        <v>1</v>
      </c>
    </row>
    <row r="621" spans="1:4" ht="14.1" customHeight="1" x14ac:dyDescent="0.3">
      <c r="A621" s="20">
        <f t="shared" si="11"/>
        <v>185</v>
      </c>
      <c r="B621" s="9" t="s">
        <v>842</v>
      </c>
      <c r="C621" s="4" t="s">
        <v>0</v>
      </c>
      <c r="D621" s="10">
        <v>1</v>
      </c>
    </row>
    <row r="622" spans="1:4" ht="14.1" customHeight="1" x14ac:dyDescent="0.3">
      <c r="A622" s="20">
        <f t="shared" si="11"/>
        <v>186</v>
      </c>
      <c r="B622" s="9" t="s">
        <v>841</v>
      </c>
      <c r="C622" s="4" t="s">
        <v>0</v>
      </c>
      <c r="D622" s="10">
        <v>1</v>
      </c>
    </row>
    <row r="623" spans="1:4" ht="14.1" customHeight="1" x14ac:dyDescent="0.3">
      <c r="A623" s="20">
        <f t="shared" si="11"/>
        <v>187</v>
      </c>
      <c r="B623" s="9" t="s">
        <v>840</v>
      </c>
      <c r="C623" s="4" t="s">
        <v>0</v>
      </c>
      <c r="D623" s="10">
        <v>1</v>
      </c>
    </row>
    <row r="624" spans="1:4" ht="14.1" customHeight="1" x14ac:dyDescent="0.3">
      <c r="A624" s="20">
        <f t="shared" si="11"/>
        <v>188</v>
      </c>
      <c r="B624" s="9" t="s">
        <v>838</v>
      </c>
      <c r="C624" s="4" t="s">
        <v>0</v>
      </c>
      <c r="D624" s="10">
        <v>1</v>
      </c>
    </row>
    <row r="625" spans="1:4" ht="14.1" customHeight="1" x14ac:dyDescent="0.3">
      <c r="A625" s="20">
        <f t="shared" si="11"/>
        <v>189</v>
      </c>
      <c r="B625" s="9" t="s">
        <v>839</v>
      </c>
      <c r="C625" s="4" t="s">
        <v>0</v>
      </c>
      <c r="D625" s="10">
        <v>1</v>
      </c>
    </row>
    <row r="626" spans="1:4" ht="14.1" customHeight="1" x14ac:dyDescent="0.3">
      <c r="A626" s="20">
        <f t="shared" si="11"/>
        <v>190</v>
      </c>
      <c r="B626" s="9" t="s">
        <v>838</v>
      </c>
      <c r="C626" s="4" t="s">
        <v>0</v>
      </c>
      <c r="D626" s="10">
        <v>1</v>
      </c>
    </row>
    <row r="627" spans="1:4" ht="14.1" customHeight="1" x14ac:dyDescent="0.3">
      <c r="A627" s="20">
        <f t="shared" si="11"/>
        <v>191</v>
      </c>
      <c r="B627" s="9" t="s">
        <v>837</v>
      </c>
      <c r="C627" s="4" t="s">
        <v>3</v>
      </c>
      <c r="D627" s="10">
        <v>1</v>
      </c>
    </row>
    <row r="628" spans="1:4" ht="14.1" customHeight="1" x14ac:dyDescent="0.3">
      <c r="A628" s="20">
        <f t="shared" si="11"/>
        <v>192</v>
      </c>
      <c r="B628" s="9" t="s">
        <v>836</v>
      </c>
      <c r="C628" s="4" t="s">
        <v>0</v>
      </c>
      <c r="D628" s="10">
        <v>3</v>
      </c>
    </row>
    <row r="629" spans="1:4" ht="14.1" customHeight="1" x14ac:dyDescent="0.3">
      <c r="A629" s="20">
        <f t="shared" si="11"/>
        <v>193</v>
      </c>
      <c r="B629" s="9" t="s">
        <v>835</v>
      </c>
      <c r="C629" s="4" t="s">
        <v>0</v>
      </c>
      <c r="D629" s="10">
        <v>1</v>
      </c>
    </row>
    <row r="630" spans="1:4" ht="14.1" customHeight="1" x14ac:dyDescent="0.3">
      <c r="A630" s="20">
        <f t="shared" si="11"/>
        <v>194</v>
      </c>
      <c r="B630" s="9" t="s">
        <v>834</v>
      </c>
      <c r="C630" s="4" t="s">
        <v>0</v>
      </c>
      <c r="D630" s="10">
        <v>1</v>
      </c>
    </row>
    <row r="631" spans="1:4" ht="14.1" customHeight="1" x14ac:dyDescent="0.3">
      <c r="A631" s="20">
        <f t="shared" si="11"/>
        <v>195</v>
      </c>
      <c r="B631" s="9" t="s">
        <v>833</v>
      </c>
      <c r="C631" s="4" t="s">
        <v>0</v>
      </c>
      <c r="D631" s="10">
        <v>1</v>
      </c>
    </row>
    <row r="632" spans="1:4" ht="14.1" customHeight="1" x14ac:dyDescent="0.3">
      <c r="A632" s="20">
        <f t="shared" si="11"/>
        <v>196</v>
      </c>
      <c r="B632" s="9" t="s">
        <v>832</v>
      </c>
      <c r="C632" s="4" t="s">
        <v>0</v>
      </c>
      <c r="D632" s="10">
        <v>1</v>
      </c>
    </row>
    <row r="633" spans="1:4" ht="14.1" customHeight="1" x14ac:dyDescent="0.3">
      <c r="A633" s="20">
        <f t="shared" si="11"/>
        <v>197</v>
      </c>
      <c r="B633" s="9" t="s">
        <v>831</v>
      </c>
      <c r="C633" s="4" t="s">
        <v>0</v>
      </c>
      <c r="D633" s="10">
        <v>1</v>
      </c>
    </row>
    <row r="634" spans="1:4" ht="14.1" customHeight="1" x14ac:dyDescent="0.3">
      <c r="A634" s="20">
        <f t="shared" si="11"/>
        <v>198</v>
      </c>
      <c r="B634" s="9" t="s">
        <v>830</v>
      </c>
      <c r="C634" s="4" t="s">
        <v>0</v>
      </c>
      <c r="D634" s="10">
        <v>1</v>
      </c>
    </row>
    <row r="635" spans="1:4" ht="14.1" customHeight="1" x14ac:dyDescent="0.3">
      <c r="A635" s="20">
        <f t="shared" si="11"/>
        <v>199</v>
      </c>
      <c r="B635" s="9" t="s">
        <v>667</v>
      </c>
      <c r="C635" s="4" t="s">
        <v>0</v>
      </c>
      <c r="D635" s="10">
        <v>1</v>
      </c>
    </row>
    <row r="636" spans="1:4" ht="14.1" customHeight="1" x14ac:dyDescent="0.3">
      <c r="A636" s="20">
        <f t="shared" si="11"/>
        <v>200</v>
      </c>
      <c r="B636" s="9" t="s">
        <v>668</v>
      </c>
      <c r="C636" s="4" t="s">
        <v>0</v>
      </c>
      <c r="D636" s="10">
        <v>1</v>
      </c>
    </row>
    <row r="637" spans="1:4" ht="14.1" customHeight="1" x14ac:dyDescent="0.3">
      <c r="A637" s="20">
        <f t="shared" si="11"/>
        <v>201</v>
      </c>
      <c r="B637" s="9" t="s">
        <v>829</v>
      </c>
      <c r="C637" s="4" t="s">
        <v>0</v>
      </c>
      <c r="D637" s="10">
        <v>1</v>
      </c>
    </row>
    <row r="638" spans="1:4" ht="14.1" customHeight="1" x14ac:dyDescent="0.3">
      <c r="A638" s="20">
        <f t="shared" si="11"/>
        <v>202</v>
      </c>
      <c r="B638" s="9" t="s">
        <v>828</v>
      </c>
      <c r="C638" s="4" t="s">
        <v>0</v>
      </c>
      <c r="D638" s="10">
        <v>1</v>
      </c>
    </row>
    <row r="639" spans="1:4" ht="14.1" customHeight="1" x14ac:dyDescent="0.3">
      <c r="A639" s="20">
        <f t="shared" si="11"/>
        <v>203</v>
      </c>
      <c r="B639" s="9" t="s">
        <v>827</v>
      </c>
      <c r="C639" s="4" t="s">
        <v>0</v>
      </c>
      <c r="D639" s="10">
        <v>2</v>
      </c>
    </row>
    <row r="640" spans="1:4" ht="14.1" customHeight="1" x14ac:dyDescent="0.3">
      <c r="A640" s="20">
        <f t="shared" si="11"/>
        <v>204</v>
      </c>
      <c r="B640" s="9" t="s">
        <v>826</v>
      </c>
      <c r="C640" s="4" t="s">
        <v>0</v>
      </c>
      <c r="D640" s="10">
        <v>4</v>
      </c>
    </row>
    <row r="641" spans="1:4" ht="14.1" customHeight="1" x14ac:dyDescent="0.3">
      <c r="A641" s="20">
        <f t="shared" si="11"/>
        <v>205</v>
      </c>
      <c r="B641" s="9" t="s">
        <v>825</v>
      </c>
      <c r="C641" s="4" t="s">
        <v>0</v>
      </c>
      <c r="D641" s="10">
        <v>2</v>
      </c>
    </row>
    <row r="642" spans="1:4" ht="14.1" customHeight="1" x14ac:dyDescent="0.3">
      <c r="A642" s="20">
        <f t="shared" si="11"/>
        <v>206</v>
      </c>
      <c r="B642" s="9" t="s">
        <v>669</v>
      </c>
      <c r="C642" s="4" t="s">
        <v>0</v>
      </c>
      <c r="D642" s="10">
        <v>1</v>
      </c>
    </row>
    <row r="643" spans="1:4" ht="14.1" customHeight="1" x14ac:dyDescent="0.3">
      <c r="A643" s="20">
        <f t="shared" si="11"/>
        <v>207</v>
      </c>
      <c r="B643" s="9" t="s">
        <v>670</v>
      </c>
      <c r="C643" s="4" t="s">
        <v>0</v>
      </c>
      <c r="D643" s="10">
        <v>2</v>
      </c>
    </row>
    <row r="644" spans="1:4" ht="14.1" customHeight="1" x14ac:dyDescent="0.3">
      <c r="A644" s="20">
        <f t="shared" si="11"/>
        <v>208</v>
      </c>
      <c r="B644" s="9" t="s">
        <v>671</v>
      </c>
      <c r="C644" s="4" t="s">
        <v>0</v>
      </c>
      <c r="D644" s="10">
        <v>2</v>
      </c>
    </row>
    <row r="645" spans="1:4" ht="14.1" customHeight="1" x14ac:dyDescent="0.3">
      <c r="A645" s="20">
        <f t="shared" si="11"/>
        <v>209</v>
      </c>
      <c r="B645" s="9" t="s">
        <v>672</v>
      </c>
      <c r="C645" s="4" t="s">
        <v>0</v>
      </c>
      <c r="D645" s="10">
        <v>6</v>
      </c>
    </row>
    <row r="646" spans="1:4" ht="14.1" customHeight="1" x14ac:dyDescent="0.3">
      <c r="A646" s="20">
        <f t="shared" si="11"/>
        <v>210</v>
      </c>
      <c r="B646" s="9" t="s">
        <v>673</v>
      </c>
      <c r="C646" s="4" t="s">
        <v>0</v>
      </c>
      <c r="D646" s="10">
        <v>3</v>
      </c>
    </row>
    <row r="647" spans="1:4" ht="14.1" customHeight="1" x14ac:dyDescent="0.3">
      <c r="A647" s="20">
        <f t="shared" si="11"/>
        <v>211</v>
      </c>
      <c r="B647" s="9" t="s">
        <v>674</v>
      </c>
      <c r="C647" s="4" t="s">
        <v>0</v>
      </c>
      <c r="D647" s="10">
        <v>19</v>
      </c>
    </row>
    <row r="648" spans="1:4" ht="14.1" customHeight="1" x14ac:dyDescent="0.3">
      <c r="A648" s="20">
        <f t="shared" si="11"/>
        <v>212</v>
      </c>
      <c r="B648" s="9" t="s">
        <v>675</v>
      </c>
      <c r="C648" s="4" t="s">
        <v>0</v>
      </c>
      <c r="D648" s="10">
        <v>2</v>
      </c>
    </row>
    <row r="649" spans="1:4" ht="14.1" customHeight="1" x14ac:dyDescent="0.3">
      <c r="A649" s="20">
        <f t="shared" si="11"/>
        <v>213</v>
      </c>
      <c r="B649" s="9" t="s">
        <v>676</v>
      </c>
      <c r="C649" s="4" t="s">
        <v>0</v>
      </c>
      <c r="D649" s="10">
        <v>1</v>
      </c>
    </row>
    <row r="650" spans="1:4" ht="14.1" customHeight="1" x14ac:dyDescent="0.3">
      <c r="A650" s="20">
        <f t="shared" si="11"/>
        <v>214</v>
      </c>
      <c r="B650" s="9" t="s">
        <v>677</v>
      </c>
      <c r="C650" s="4" t="s">
        <v>0</v>
      </c>
      <c r="D650" s="10">
        <v>1</v>
      </c>
    </row>
    <row r="651" spans="1:4" ht="14.1" customHeight="1" x14ac:dyDescent="0.3">
      <c r="A651" s="20">
        <f t="shared" si="11"/>
        <v>215</v>
      </c>
      <c r="B651" s="9" t="s">
        <v>678</v>
      </c>
      <c r="C651" s="4" t="s">
        <v>0</v>
      </c>
      <c r="D651" s="10">
        <v>2</v>
      </c>
    </row>
    <row r="652" spans="1:4" ht="14.1" customHeight="1" x14ac:dyDescent="0.3">
      <c r="A652" s="20">
        <f t="shared" si="11"/>
        <v>216</v>
      </c>
      <c r="B652" s="9" t="s">
        <v>679</v>
      </c>
      <c r="C652" s="4" t="s">
        <v>0</v>
      </c>
      <c r="D652" s="10">
        <v>1</v>
      </c>
    </row>
    <row r="653" spans="1:4" ht="14.1" customHeight="1" x14ac:dyDescent="0.3">
      <c r="A653" s="20">
        <f t="shared" si="11"/>
        <v>217</v>
      </c>
      <c r="B653" s="9" t="s">
        <v>680</v>
      </c>
      <c r="C653" s="4" t="s">
        <v>0</v>
      </c>
      <c r="D653" s="10">
        <v>1</v>
      </c>
    </row>
    <row r="654" spans="1:4" ht="14.1" customHeight="1" x14ac:dyDescent="0.3">
      <c r="A654" s="20">
        <f t="shared" si="11"/>
        <v>218</v>
      </c>
      <c r="B654" s="9" t="s">
        <v>681</v>
      </c>
      <c r="C654" s="4" t="s">
        <v>0</v>
      </c>
      <c r="D654" s="10">
        <v>2</v>
      </c>
    </row>
    <row r="655" spans="1:4" ht="14.1" customHeight="1" x14ac:dyDescent="0.3">
      <c r="A655" s="20">
        <f t="shared" si="11"/>
        <v>219</v>
      </c>
      <c r="B655" s="9" t="s">
        <v>682</v>
      </c>
      <c r="C655" s="4" t="s">
        <v>0</v>
      </c>
      <c r="D655" s="10">
        <v>2</v>
      </c>
    </row>
    <row r="656" spans="1:4" ht="14.1" customHeight="1" x14ac:dyDescent="0.3">
      <c r="A656" s="20">
        <f t="shared" si="11"/>
        <v>220</v>
      </c>
      <c r="B656" s="9" t="s">
        <v>683</v>
      </c>
      <c r="C656" s="4" t="s">
        <v>0</v>
      </c>
      <c r="D656" s="10">
        <v>1</v>
      </c>
    </row>
    <row r="657" spans="1:4" ht="14.1" customHeight="1" x14ac:dyDescent="0.3">
      <c r="A657" s="20">
        <f t="shared" si="11"/>
        <v>221</v>
      </c>
      <c r="B657" s="9" t="s">
        <v>684</v>
      </c>
      <c r="C657" s="4" t="s">
        <v>0</v>
      </c>
      <c r="D657" s="10">
        <v>1</v>
      </c>
    </row>
    <row r="658" spans="1:4" ht="14.1" customHeight="1" x14ac:dyDescent="0.3">
      <c r="A658" s="20">
        <f t="shared" si="11"/>
        <v>222</v>
      </c>
      <c r="B658" s="9" t="s">
        <v>685</v>
      </c>
      <c r="C658" s="4" t="s">
        <v>0</v>
      </c>
      <c r="D658" s="10">
        <v>1</v>
      </c>
    </row>
    <row r="659" spans="1:4" ht="14.1" customHeight="1" x14ac:dyDescent="0.3">
      <c r="A659" s="20">
        <f t="shared" si="11"/>
        <v>223</v>
      </c>
      <c r="B659" s="9" t="s">
        <v>686</v>
      </c>
      <c r="C659" s="4" t="s">
        <v>8</v>
      </c>
      <c r="D659" s="10">
        <v>12</v>
      </c>
    </row>
    <row r="660" spans="1:4" ht="14.1" customHeight="1" x14ac:dyDescent="0.3">
      <c r="A660" s="20">
        <f t="shared" si="11"/>
        <v>224</v>
      </c>
      <c r="B660" s="9" t="s">
        <v>687</v>
      </c>
      <c r="C660" s="4" t="s">
        <v>8</v>
      </c>
      <c r="D660" s="10">
        <v>6</v>
      </c>
    </row>
    <row r="661" spans="1:4" ht="14.1" customHeight="1" x14ac:dyDescent="0.3">
      <c r="A661" s="20">
        <f t="shared" si="11"/>
        <v>225</v>
      </c>
      <c r="B661" s="9" t="s">
        <v>688</v>
      </c>
      <c r="C661" s="4" t="s">
        <v>8</v>
      </c>
      <c r="D661" s="10">
        <v>8</v>
      </c>
    </row>
    <row r="662" spans="1:4" ht="14.1" customHeight="1" x14ac:dyDescent="0.3">
      <c r="A662" s="20">
        <f t="shared" si="11"/>
        <v>226</v>
      </c>
      <c r="B662" s="9" t="s">
        <v>689</v>
      </c>
      <c r="C662" s="4" t="s">
        <v>8</v>
      </c>
      <c r="D662" s="10">
        <v>15</v>
      </c>
    </row>
    <row r="663" spans="1:4" ht="14.1" customHeight="1" x14ac:dyDescent="0.3">
      <c r="A663" s="20">
        <f t="shared" si="11"/>
        <v>227</v>
      </c>
      <c r="B663" s="9" t="s">
        <v>690</v>
      </c>
      <c r="C663" s="4" t="s">
        <v>8</v>
      </c>
      <c r="D663" s="10">
        <v>10</v>
      </c>
    </row>
    <row r="664" spans="1:4" ht="14.1" customHeight="1" x14ac:dyDescent="0.3">
      <c r="A664" s="20">
        <f t="shared" si="11"/>
        <v>228</v>
      </c>
      <c r="B664" s="9" t="s">
        <v>691</v>
      </c>
      <c r="C664" s="4" t="s">
        <v>8</v>
      </c>
      <c r="D664" s="10">
        <v>7</v>
      </c>
    </row>
    <row r="665" spans="1:4" ht="14.1" customHeight="1" x14ac:dyDescent="0.3">
      <c r="A665" s="20">
        <f t="shared" si="11"/>
        <v>229</v>
      </c>
      <c r="B665" s="9" t="s">
        <v>692</v>
      </c>
      <c r="C665" s="4" t="s">
        <v>8</v>
      </c>
      <c r="D665" s="10">
        <v>6</v>
      </c>
    </row>
    <row r="666" spans="1:4" ht="14.1" customHeight="1" x14ac:dyDescent="0.3">
      <c r="A666" s="20">
        <f t="shared" si="11"/>
        <v>230</v>
      </c>
      <c r="B666" s="9" t="s">
        <v>693</v>
      </c>
      <c r="C666" s="4" t="s">
        <v>8</v>
      </c>
      <c r="D666" s="10">
        <v>3</v>
      </c>
    </row>
    <row r="667" spans="1:4" ht="14.1" customHeight="1" x14ac:dyDescent="0.3">
      <c r="A667" s="20">
        <f t="shared" si="11"/>
        <v>231</v>
      </c>
      <c r="B667" s="9" t="s">
        <v>824</v>
      </c>
      <c r="C667" s="4" t="s">
        <v>8</v>
      </c>
      <c r="D667" s="10">
        <v>12</v>
      </c>
    </row>
    <row r="668" spans="1:4" ht="14.1" customHeight="1" x14ac:dyDescent="0.3">
      <c r="A668" s="20">
        <f t="shared" si="11"/>
        <v>232</v>
      </c>
      <c r="B668" s="9" t="s">
        <v>823</v>
      </c>
      <c r="C668" s="4" t="s">
        <v>8</v>
      </c>
      <c r="D668" s="10">
        <v>6</v>
      </c>
    </row>
    <row r="669" spans="1:4" ht="14.1" customHeight="1" x14ac:dyDescent="0.3">
      <c r="A669" s="20">
        <f t="shared" si="11"/>
        <v>233</v>
      </c>
      <c r="B669" s="9" t="s">
        <v>822</v>
      </c>
      <c r="C669" s="4" t="s">
        <v>8</v>
      </c>
      <c r="D669" s="10">
        <v>14</v>
      </c>
    </row>
    <row r="670" spans="1:4" ht="14.1" customHeight="1" x14ac:dyDescent="0.3">
      <c r="A670" s="20">
        <f t="shared" si="11"/>
        <v>234</v>
      </c>
      <c r="B670" s="9" t="s">
        <v>821</v>
      </c>
      <c r="C670" s="4" t="s">
        <v>8</v>
      </c>
      <c r="D670" s="10">
        <v>15</v>
      </c>
    </row>
    <row r="671" spans="1:4" ht="14.1" customHeight="1" x14ac:dyDescent="0.3">
      <c r="A671" s="20">
        <f t="shared" si="11"/>
        <v>235</v>
      </c>
      <c r="B671" s="9" t="s">
        <v>820</v>
      </c>
      <c r="C671" s="4" t="s">
        <v>8</v>
      </c>
      <c r="D671" s="10">
        <v>13</v>
      </c>
    </row>
    <row r="672" spans="1:4" ht="14.1" customHeight="1" x14ac:dyDescent="0.3">
      <c r="A672" s="20">
        <f t="shared" si="11"/>
        <v>236</v>
      </c>
      <c r="B672" s="9" t="s">
        <v>819</v>
      </c>
      <c r="C672" s="4" t="s">
        <v>8</v>
      </c>
      <c r="D672" s="10">
        <v>7</v>
      </c>
    </row>
    <row r="673" spans="1:4" ht="14.1" customHeight="1" x14ac:dyDescent="0.3">
      <c r="A673" s="20">
        <f t="shared" si="11"/>
        <v>237</v>
      </c>
      <c r="B673" s="9" t="s">
        <v>740</v>
      </c>
      <c r="C673" s="4" t="s">
        <v>3</v>
      </c>
      <c r="D673" s="10">
        <v>1</v>
      </c>
    </row>
    <row r="674" spans="1:4" ht="14.1" customHeight="1" x14ac:dyDescent="0.3">
      <c r="A674" s="20">
        <f t="shared" si="11"/>
        <v>238</v>
      </c>
      <c r="B674" s="9" t="s">
        <v>694</v>
      </c>
      <c r="C674" s="4" t="s">
        <v>3</v>
      </c>
      <c r="D674" s="10">
        <v>1</v>
      </c>
    </row>
    <row r="675" spans="1:4" ht="14.1" customHeight="1" x14ac:dyDescent="0.3">
      <c r="A675" s="20">
        <f t="shared" si="11"/>
        <v>239</v>
      </c>
      <c r="B675" s="9" t="s">
        <v>818</v>
      </c>
      <c r="C675" s="4" t="s">
        <v>56</v>
      </c>
      <c r="D675" s="10">
        <v>5</v>
      </c>
    </row>
    <row r="676" spans="1:4" ht="14.1" customHeight="1" x14ac:dyDescent="0.3">
      <c r="A676" s="20">
        <f t="shared" si="11"/>
        <v>240</v>
      </c>
      <c r="B676" s="9" t="s">
        <v>695</v>
      </c>
      <c r="C676" s="8" t="s">
        <v>755</v>
      </c>
      <c r="D676" s="10">
        <v>30</v>
      </c>
    </row>
    <row r="677" spans="1:4" ht="14.1" customHeight="1" x14ac:dyDescent="0.3">
      <c r="A677" s="20">
        <f t="shared" si="11"/>
        <v>241</v>
      </c>
      <c r="B677" s="9" t="s">
        <v>741</v>
      </c>
      <c r="C677" s="4" t="s">
        <v>3</v>
      </c>
      <c r="D677" s="10">
        <v>1</v>
      </c>
    </row>
    <row r="678" spans="1:4" ht="14.1" customHeight="1" x14ac:dyDescent="0.3">
      <c r="A678" s="20">
        <f t="shared" si="11"/>
        <v>242</v>
      </c>
      <c r="B678" s="9" t="s">
        <v>696</v>
      </c>
      <c r="C678" s="4" t="s">
        <v>0</v>
      </c>
      <c r="D678" s="10">
        <v>6</v>
      </c>
    </row>
    <row r="679" spans="1:4" ht="14.1" customHeight="1" x14ac:dyDescent="0.3">
      <c r="A679" s="20">
        <f t="shared" si="11"/>
        <v>243</v>
      </c>
      <c r="B679" s="9" t="s">
        <v>697</v>
      </c>
      <c r="C679" s="4" t="s">
        <v>0</v>
      </c>
      <c r="D679" s="10">
        <v>14</v>
      </c>
    </row>
    <row r="680" spans="1:4" ht="14.1" customHeight="1" x14ac:dyDescent="0.3">
      <c r="A680" s="20">
        <f t="shared" si="11"/>
        <v>244</v>
      </c>
      <c r="B680" s="9" t="s">
        <v>698</v>
      </c>
      <c r="C680" s="4" t="s">
        <v>3</v>
      </c>
      <c r="D680" s="10">
        <v>1</v>
      </c>
    </row>
    <row r="681" spans="1:4" ht="14.1" customHeight="1" x14ac:dyDescent="0.3">
      <c r="A681" s="20">
        <f t="shared" si="11"/>
        <v>245</v>
      </c>
      <c r="B681" s="9" t="s">
        <v>699</v>
      </c>
      <c r="C681" s="4" t="s">
        <v>0</v>
      </c>
      <c r="D681" s="10">
        <v>1</v>
      </c>
    </row>
    <row r="682" spans="1:4" ht="14.1" customHeight="1" x14ac:dyDescent="0.3">
      <c r="A682" s="20">
        <f t="shared" ref="A682:A690" si="12">A681+1</f>
        <v>246</v>
      </c>
      <c r="B682" s="9" t="s">
        <v>700</v>
      </c>
      <c r="C682" s="4" t="s">
        <v>0</v>
      </c>
      <c r="D682" s="10">
        <v>12</v>
      </c>
    </row>
    <row r="683" spans="1:4" ht="14.1" customHeight="1" x14ac:dyDescent="0.3">
      <c r="A683" s="20">
        <f t="shared" si="12"/>
        <v>247</v>
      </c>
      <c r="B683" s="9" t="s">
        <v>701</v>
      </c>
      <c r="C683" s="4" t="s">
        <v>0</v>
      </c>
      <c r="D683" s="10">
        <v>5</v>
      </c>
    </row>
    <row r="684" spans="1:4" ht="14.1" customHeight="1" x14ac:dyDescent="0.3">
      <c r="A684" s="20">
        <f t="shared" si="12"/>
        <v>248</v>
      </c>
      <c r="B684" s="9" t="s">
        <v>702</v>
      </c>
      <c r="C684" s="4" t="s">
        <v>3</v>
      </c>
      <c r="D684" s="10">
        <v>15</v>
      </c>
    </row>
    <row r="685" spans="1:4" ht="14.1" customHeight="1" x14ac:dyDescent="0.3">
      <c r="A685" s="20">
        <f t="shared" si="12"/>
        <v>249</v>
      </c>
      <c r="B685" s="9" t="s">
        <v>703</v>
      </c>
      <c r="C685" s="4" t="s">
        <v>3</v>
      </c>
      <c r="D685" s="10">
        <v>2</v>
      </c>
    </row>
    <row r="686" spans="1:4" ht="14.1" customHeight="1" x14ac:dyDescent="0.3">
      <c r="A686" s="20">
        <f t="shared" si="12"/>
        <v>250</v>
      </c>
      <c r="B686" s="9" t="s">
        <v>704</v>
      </c>
      <c r="C686" s="4" t="s">
        <v>3</v>
      </c>
      <c r="D686" s="10">
        <v>1</v>
      </c>
    </row>
    <row r="687" spans="1:4" ht="14.1" customHeight="1" x14ac:dyDescent="0.3">
      <c r="A687" s="20">
        <f t="shared" si="12"/>
        <v>251</v>
      </c>
      <c r="B687" s="9" t="s">
        <v>705</v>
      </c>
      <c r="C687" s="4" t="s">
        <v>3</v>
      </c>
      <c r="D687" s="10">
        <v>1</v>
      </c>
    </row>
    <row r="688" spans="1:4" ht="14.1" customHeight="1" x14ac:dyDescent="0.3">
      <c r="A688" s="20">
        <f t="shared" si="12"/>
        <v>252</v>
      </c>
      <c r="B688" s="9" t="s">
        <v>662</v>
      </c>
      <c r="C688" s="4" t="s">
        <v>3</v>
      </c>
      <c r="D688" s="10">
        <v>1</v>
      </c>
    </row>
    <row r="689" spans="1:4" ht="14.1" customHeight="1" x14ac:dyDescent="0.3">
      <c r="A689" s="20">
        <f t="shared" si="12"/>
        <v>253</v>
      </c>
      <c r="B689" s="9" t="s">
        <v>729</v>
      </c>
      <c r="C689" s="4" t="s">
        <v>3</v>
      </c>
      <c r="D689" s="10">
        <v>1</v>
      </c>
    </row>
    <row r="690" spans="1:4" ht="14.1" customHeight="1" x14ac:dyDescent="0.3">
      <c r="A690" s="20">
        <f t="shared" si="12"/>
        <v>254</v>
      </c>
      <c r="B690" s="9" t="s">
        <v>102</v>
      </c>
      <c r="C690" s="4" t="s">
        <v>3</v>
      </c>
      <c r="D690" s="10">
        <v>1</v>
      </c>
    </row>
    <row r="691" spans="1:4" ht="14.1" customHeight="1" x14ac:dyDescent="0.3">
      <c r="A691" s="4"/>
      <c r="B691" s="11" t="s">
        <v>379</v>
      </c>
      <c r="C691" s="4"/>
      <c r="D691" s="10"/>
    </row>
    <row r="692" spans="1:4" ht="14.1" customHeight="1" x14ac:dyDescent="0.3">
      <c r="A692" s="52"/>
      <c r="B692" s="47" t="s">
        <v>59</v>
      </c>
      <c r="C692" s="51"/>
      <c r="D692" s="53"/>
    </row>
    <row r="693" spans="1:4" ht="14.1" customHeight="1" x14ac:dyDescent="0.3">
      <c r="A693" s="54">
        <v>1</v>
      </c>
      <c r="B693" s="70" t="s">
        <v>380</v>
      </c>
      <c r="C693" s="51" t="s">
        <v>0</v>
      </c>
      <c r="D693" s="53">
        <v>108</v>
      </c>
    </row>
    <row r="694" spans="1:4" ht="14.1" customHeight="1" x14ac:dyDescent="0.3">
      <c r="A694" s="54">
        <v>2</v>
      </c>
      <c r="B694" s="70" t="s">
        <v>381</v>
      </c>
      <c r="C694" s="51" t="s">
        <v>0</v>
      </c>
      <c r="D694" s="53">
        <v>43</v>
      </c>
    </row>
    <row r="695" spans="1:4" ht="14.1" customHeight="1" x14ac:dyDescent="0.3">
      <c r="A695" s="54">
        <f t="shared" ref="A695:A702" si="13">A694+1</f>
        <v>3</v>
      </c>
      <c r="B695" s="70" t="s">
        <v>382</v>
      </c>
      <c r="C695" s="51" t="s">
        <v>0</v>
      </c>
      <c r="D695" s="53">
        <v>12</v>
      </c>
    </row>
    <row r="696" spans="1:4" ht="14.1" customHeight="1" x14ac:dyDescent="0.3">
      <c r="A696" s="54">
        <f t="shared" si="13"/>
        <v>4</v>
      </c>
      <c r="B696" s="70" t="s">
        <v>383</v>
      </c>
      <c r="C696" s="51" t="s">
        <v>0</v>
      </c>
      <c r="D696" s="53">
        <v>26</v>
      </c>
    </row>
    <row r="697" spans="1:4" ht="14.1" customHeight="1" x14ac:dyDescent="0.3">
      <c r="A697" s="54">
        <f t="shared" si="13"/>
        <v>5</v>
      </c>
      <c r="B697" s="90" t="s">
        <v>384</v>
      </c>
      <c r="C697" s="51" t="s">
        <v>0</v>
      </c>
      <c r="D697" s="53">
        <v>7</v>
      </c>
    </row>
    <row r="698" spans="1:4" ht="14.1" customHeight="1" x14ac:dyDescent="0.3">
      <c r="A698" s="54">
        <f t="shared" si="13"/>
        <v>6</v>
      </c>
      <c r="B698" s="90" t="s">
        <v>385</v>
      </c>
      <c r="C698" s="51" t="s">
        <v>0</v>
      </c>
      <c r="D698" s="53">
        <v>11</v>
      </c>
    </row>
    <row r="699" spans="1:4" ht="14.1" customHeight="1" x14ac:dyDescent="0.3">
      <c r="A699" s="54">
        <f t="shared" si="13"/>
        <v>7</v>
      </c>
      <c r="B699" s="90" t="s">
        <v>386</v>
      </c>
      <c r="C699" s="51" t="s">
        <v>0</v>
      </c>
      <c r="D699" s="53">
        <v>8</v>
      </c>
    </row>
    <row r="700" spans="1:4" ht="14.1" customHeight="1" x14ac:dyDescent="0.3">
      <c r="A700" s="54">
        <f t="shared" si="13"/>
        <v>8</v>
      </c>
      <c r="B700" s="90" t="s">
        <v>387</v>
      </c>
      <c r="C700" s="51" t="s">
        <v>0</v>
      </c>
      <c r="D700" s="53">
        <v>6</v>
      </c>
    </row>
    <row r="701" spans="1:4" ht="14.1" customHeight="1" x14ac:dyDescent="0.3">
      <c r="A701" s="54">
        <f t="shared" si="13"/>
        <v>9</v>
      </c>
      <c r="B701" s="90" t="s">
        <v>388</v>
      </c>
      <c r="C701" s="51" t="s">
        <v>0</v>
      </c>
      <c r="D701" s="53">
        <v>5</v>
      </c>
    </row>
    <row r="702" spans="1:4" ht="14.1" customHeight="1" x14ac:dyDescent="0.3">
      <c r="A702" s="54">
        <f t="shared" si="13"/>
        <v>10</v>
      </c>
      <c r="B702" s="90" t="s">
        <v>389</v>
      </c>
      <c r="C702" s="51" t="s">
        <v>8</v>
      </c>
      <c r="D702" s="53">
        <v>13</v>
      </c>
    </row>
    <row r="703" spans="1:4" s="55" customFormat="1" ht="14.1" customHeight="1" x14ac:dyDescent="0.3">
      <c r="A703" s="4"/>
      <c r="B703" s="111" t="s">
        <v>106</v>
      </c>
      <c r="C703" s="4"/>
      <c r="D703" s="10"/>
    </row>
    <row r="704" spans="1:4" ht="14.1" customHeight="1" x14ac:dyDescent="0.3">
      <c r="A704" s="5"/>
      <c r="B704" s="6" t="s">
        <v>162</v>
      </c>
      <c r="C704" s="7"/>
      <c r="D704" s="123"/>
    </row>
    <row r="705" spans="1:4" ht="14.1" customHeight="1" x14ac:dyDescent="0.3">
      <c r="A705" s="4">
        <v>1</v>
      </c>
      <c r="B705" s="9" t="s">
        <v>1103</v>
      </c>
      <c r="C705" s="8" t="s">
        <v>754</v>
      </c>
      <c r="D705" s="10">
        <v>3.68</v>
      </c>
    </row>
    <row r="706" spans="1:4" ht="14.1" customHeight="1" x14ac:dyDescent="0.3">
      <c r="A706" s="4">
        <f>A705+1</f>
        <v>2</v>
      </c>
      <c r="B706" s="9" t="s">
        <v>390</v>
      </c>
      <c r="C706" s="8" t="s">
        <v>754</v>
      </c>
      <c r="D706" s="10">
        <f>2.31+0.4</f>
        <v>2.71</v>
      </c>
    </row>
    <row r="707" spans="1:4" ht="14.1" customHeight="1" x14ac:dyDescent="0.3">
      <c r="A707" s="4">
        <f>A706+1</f>
        <v>3</v>
      </c>
      <c r="B707" s="9" t="s">
        <v>165</v>
      </c>
      <c r="C707" s="8" t="s">
        <v>0</v>
      </c>
      <c r="D707" s="10">
        <f>32+7</f>
        <v>39</v>
      </c>
    </row>
    <row r="708" spans="1:4" ht="14.1" customHeight="1" x14ac:dyDescent="0.3">
      <c r="A708" s="4">
        <f t="shared" ref="A708:A718" si="14">A707+1</f>
        <v>4</v>
      </c>
      <c r="B708" s="9" t="s">
        <v>391</v>
      </c>
      <c r="C708" s="8" t="s">
        <v>755</v>
      </c>
      <c r="D708" s="10">
        <v>16.3</v>
      </c>
    </row>
    <row r="709" spans="1:4" ht="14.1" customHeight="1" x14ac:dyDescent="0.3">
      <c r="A709" s="4">
        <f t="shared" si="14"/>
        <v>5</v>
      </c>
      <c r="B709" s="9" t="s">
        <v>392</v>
      </c>
      <c r="C709" s="8" t="s">
        <v>755</v>
      </c>
      <c r="D709" s="10">
        <f>752.4-D710</f>
        <v>736.4</v>
      </c>
    </row>
    <row r="710" spans="1:4" ht="14.1" customHeight="1" x14ac:dyDescent="0.3">
      <c r="A710" s="4">
        <f t="shared" si="14"/>
        <v>6</v>
      </c>
      <c r="B710" s="9" t="s">
        <v>393</v>
      </c>
      <c r="C710" s="8" t="s">
        <v>755</v>
      </c>
      <c r="D710" s="10">
        <v>16</v>
      </c>
    </row>
    <row r="711" spans="1:4" ht="14.1" customHeight="1" x14ac:dyDescent="0.3">
      <c r="A711" s="4">
        <f t="shared" si="14"/>
        <v>7</v>
      </c>
      <c r="B711" s="9" t="s">
        <v>7</v>
      </c>
      <c r="C711" s="8" t="s">
        <v>755</v>
      </c>
      <c r="D711" s="43">
        <v>139.5</v>
      </c>
    </row>
    <row r="712" spans="1:4" ht="24.95" customHeight="1" x14ac:dyDescent="0.3">
      <c r="A712" s="4">
        <f t="shared" si="14"/>
        <v>8</v>
      </c>
      <c r="B712" s="84" t="s">
        <v>394</v>
      </c>
      <c r="C712" s="8" t="s">
        <v>3</v>
      </c>
      <c r="D712" s="10">
        <v>1</v>
      </c>
    </row>
    <row r="713" spans="1:4" s="100" customFormat="1" ht="14.1" customHeight="1" x14ac:dyDescent="0.2">
      <c r="A713" s="4">
        <f t="shared" si="14"/>
        <v>9</v>
      </c>
      <c r="B713" s="9" t="s">
        <v>395</v>
      </c>
      <c r="C713" s="8" t="s">
        <v>3</v>
      </c>
      <c r="D713" s="10">
        <v>1</v>
      </c>
    </row>
    <row r="714" spans="1:4" s="100" customFormat="1" ht="14.1" customHeight="1" x14ac:dyDescent="0.2">
      <c r="A714" s="4">
        <f t="shared" si="14"/>
        <v>10</v>
      </c>
      <c r="B714" s="9" t="s">
        <v>396</v>
      </c>
      <c r="C714" s="8" t="s">
        <v>755</v>
      </c>
      <c r="D714" s="10">
        <v>470.57</v>
      </c>
    </row>
    <row r="715" spans="1:4" s="100" customFormat="1" ht="14.1" customHeight="1" x14ac:dyDescent="0.2">
      <c r="A715" s="4">
        <f t="shared" si="14"/>
        <v>11</v>
      </c>
      <c r="B715" s="9" t="s">
        <v>397</v>
      </c>
      <c r="C715" s="8" t="s">
        <v>0</v>
      </c>
      <c r="D715" s="10">
        <v>1</v>
      </c>
    </row>
    <row r="716" spans="1:4" s="100" customFormat="1" ht="14.1" customHeight="1" x14ac:dyDescent="0.2">
      <c r="A716" s="4">
        <f t="shared" si="14"/>
        <v>12</v>
      </c>
      <c r="B716" s="9" t="s">
        <v>185</v>
      </c>
      <c r="C716" s="8" t="s">
        <v>754</v>
      </c>
      <c r="D716" s="10">
        <f>D705+D706+D707*2*0.05+D708*0.02+D709*0.05+D711*0.03++D714*0.04</f>
        <v>70.44380000000001</v>
      </c>
    </row>
    <row r="717" spans="1:4" s="100" customFormat="1" ht="14.1" customHeight="1" x14ac:dyDescent="0.2">
      <c r="A717" s="4">
        <f t="shared" si="14"/>
        <v>13</v>
      </c>
      <c r="B717" s="9" t="s">
        <v>927</v>
      </c>
      <c r="C717" s="8" t="s">
        <v>16</v>
      </c>
      <c r="D717" s="10">
        <v>11</v>
      </c>
    </row>
    <row r="718" spans="1:4" s="100" customFormat="1" ht="14.1" customHeight="1" x14ac:dyDescent="0.2">
      <c r="A718" s="4">
        <f t="shared" si="14"/>
        <v>14</v>
      </c>
      <c r="B718" s="9" t="s">
        <v>928</v>
      </c>
      <c r="C718" s="8" t="s">
        <v>16</v>
      </c>
      <c r="D718" s="10">
        <v>1</v>
      </c>
    </row>
    <row r="719" spans="1:4" s="100" customFormat="1" ht="14.1" customHeight="1" x14ac:dyDescent="0.2">
      <c r="A719" s="4"/>
      <c r="B719" s="102" t="s">
        <v>398</v>
      </c>
      <c r="C719" s="8"/>
      <c r="D719" s="10"/>
    </row>
    <row r="720" spans="1:4" s="100" customFormat="1" ht="14.1" customHeight="1" x14ac:dyDescent="0.2">
      <c r="A720" s="16">
        <v>1</v>
      </c>
      <c r="B720" s="17" t="s">
        <v>935</v>
      </c>
      <c r="C720" s="19"/>
      <c r="D720" s="10"/>
    </row>
    <row r="721" spans="1:4" ht="24.95" customHeight="1" x14ac:dyDescent="0.3">
      <c r="A721" s="4" t="s">
        <v>9</v>
      </c>
      <c r="B721" s="84" t="s">
        <v>931</v>
      </c>
      <c r="C721" s="8" t="s">
        <v>755</v>
      </c>
      <c r="D721" s="10">
        <v>52.67</v>
      </c>
    </row>
    <row r="722" spans="1:4" s="100" customFormat="1" ht="14.1" customHeight="1" x14ac:dyDescent="0.2">
      <c r="A722" s="16">
        <v>2</v>
      </c>
      <c r="B722" s="17" t="s">
        <v>399</v>
      </c>
      <c r="C722" s="19"/>
      <c r="D722" s="10"/>
    </row>
    <row r="723" spans="1:4" s="100" customFormat="1" ht="14.1" customHeight="1" x14ac:dyDescent="0.2">
      <c r="A723" s="115" t="s">
        <v>10</v>
      </c>
      <c r="B723" s="9" t="s">
        <v>400</v>
      </c>
      <c r="C723" s="8" t="s">
        <v>754</v>
      </c>
      <c r="D723" s="10">
        <v>6.33</v>
      </c>
    </row>
    <row r="724" spans="1:4" s="100" customFormat="1" ht="14.1" customHeight="1" x14ac:dyDescent="0.2">
      <c r="A724" s="115" t="s">
        <v>204</v>
      </c>
      <c r="B724" s="9" t="s">
        <v>932</v>
      </c>
      <c r="C724" s="8" t="s">
        <v>755</v>
      </c>
      <c r="D724" s="10">
        <v>158.49</v>
      </c>
    </row>
    <row r="725" spans="1:4" s="100" customFormat="1" ht="14.1" customHeight="1" x14ac:dyDescent="0.2">
      <c r="A725" s="16">
        <v>3</v>
      </c>
      <c r="B725" s="17" t="s">
        <v>401</v>
      </c>
      <c r="C725" s="8"/>
      <c r="D725" s="10"/>
    </row>
    <row r="726" spans="1:4" s="100" customFormat="1" ht="14.1" customHeight="1" x14ac:dyDescent="0.2">
      <c r="A726" s="115" t="s">
        <v>107</v>
      </c>
      <c r="B726" s="9" t="s">
        <v>936</v>
      </c>
      <c r="C726" s="8" t="s">
        <v>0</v>
      </c>
      <c r="D726" s="10">
        <v>1</v>
      </c>
    </row>
    <row r="727" spans="1:4" s="100" customFormat="1" ht="14.1" customHeight="1" x14ac:dyDescent="0.2">
      <c r="A727" s="115" t="s">
        <v>293</v>
      </c>
      <c r="B727" s="9" t="s">
        <v>937</v>
      </c>
      <c r="C727" s="8" t="s">
        <v>0</v>
      </c>
      <c r="D727" s="10">
        <v>1</v>
      </c>
    </row>
    <row r="728" spans="1:4" s="100" customFormat="1" ht="14.1" customHeight="1" x14ac:dyDescent="0.2">
      <c r="A728" s="115" t="s">
        <v>295</v>
      </c>
      <c r="B728" s="9" t="s">
        <v>933</v>
      </c>
      <c r="C728" s="8" t="s">
        <v>0</v>
      </c>
      <c r="D728" s="10">
        <v>1</v>
      </c>
    </row>
    <row r="729" spans="1:4" s="100" customFormat="1" ht="14.1" customHeight="1" x14ac:dyDescent="0.2">
      <c r="A729" s="16">
        <v>4</v>
      </c>
      <c r="B729" s="17" t="s">
        <v>402</v>
      </c>
      <c r="C729" s="8"/>
      <c r="D729" s="10"/>
    </row>
    <row r="730" spans="1:4" s="100" customFormat="1" ht="14.1" customHeight="1" x14ac:dyDescent="0.2">
      <c r="A730" s="115" t="s">
        <v>212</v>
      </c>
      <c r="B730" s="9" t="s">
        <v>938</v>
      </c>
      <c r="C730" s="8" t="s">
        <v>0</v>
      </c>
      <c r="D730" s="10">
        <v>1</v>
      </c>
    </row>
    <row r="731" spans="1:4" s="100" customFormat="1" ht="14.1" customHeight="1" x14ac:dyDescent="0.2">
      <c r="A731" s="16">
        <v>5</v>
      </c>
      <c r="B731" s="17" t="s">
        <v>403</v>
      </c>
      <c r="C731" s="8"/>
      <c r="D731" s="10"/>
    </row>
    <row r="732" spans="1:4" s="100" customFormat="1" ht="14.1" customHeight="1" x14ac:dyDescent="0.2">
      <c r="A732" s="115" t="s">
        <v>215</v>
      </c>
      <c r="B732" s="9" t="s">
        <v>404</v>
      </c>
      <c r="C732" s="8" t="s">
        <v>754</v>
      </c>
      <c r="D732" s="10">
        <f>(1*2*0.4+1*2*0.4+1*1*0.15+1*2*0.25+0.9*2*0.25+1.42*2.1*0.5*2+0.8*2*0.4+1.75*0.9*0.51*2)</f>
        <v>7.9285000000000014</v>
      </c>
    </row>
    <row r="733" spans="1:4" s="100" customFormat="1" ht="14.1" customHeight="1" x14ac:dyDescent="0.2">
      <c r="A733" s="115" t="s">
        <v>215</v>
      </c>
      <c r="B733" s="9" t="s">
        <v>405</v>
      </c>
      <c r="C733" s="8" t="s">
        <v>755</v>
      </c>
      <c r="D733" s="10">
        <v>39</v>
      </c>
    </row>
    <row r="734" spans="1:4" s="100" customFormat="1" ht="14.1" customHeight="1" x14ac:dyDescent="0.2">
      <c r="A734" s="16">
        <v>6</v>
      </c>
      <c r="B734" s="17" t="s">
        <v>406</v>
      </c>
      <c r="C734" s="8"/>
      <c r="D734" s="10"/>
    </row>
    <row r="735" spans="1:4" s="100" customFormat="1" ht="14.1" customHeight="1" x14ac:dyDescent="0.2">
      <c r="A735" s="116" t="s">
        <v>14</v>
      </c>
      <c r="B735" s="9" t="s">
        <v>934</v>
      </c>
      <c r="C735" s="8" t="s">
        <v>754</v>
      </c>
      <c r="D735" s="10">
        <v>5</v>
      </c>
    </row>
    <row r="736" spans="1:4" s="100" customFormat="1" ht="14.1" customHeight="1" x14ac:dyDescent="0.2">
      <c r="A736" s="116" t="s">
        <v>15</v>
      </c>
      <c r="B736" s="9" t="s">
        <v>407</v>
      </c>
      <c r="C736" s="8" t="s">
        <v>755</v>
      </c>
      <c r="D736" s="10">
        <v>46.83</v>
      </c>
    </row>
    <row r="737" spans="1:4" s="100" customFormat="1" ht="14.1" customHeight="1" x14ac:dyDescent="0.2">
      <c r="A737" s="16">
        <v>7</v>
      </c>
      <c r="B737" s="17" t="s">
        <v>929</v>
      </c>
      <c r="C737" s="8"/>
      <c r="D737" s="10"/>
    </row>
    <row r="738" spans="1:4" ht="25.5" x14ac:dyDescent="0.3">
      <c r="A738" s="116" t="s">
        <v>218</v>
      </c>
      <c r="B738" s="84" t="s">
        <v>930</v>
      </c>
      <c r="C738" s="8" t="s">
        <v>755</v>
      </c>
      <c r="D738" s="10">
        <v>2.4</v>
      </c>
    </row>
    <row r="739" spans="1:4" s="100" customFormat="1" ht="14.1" customHeight="1" x14ac:dyDescent="0.2">
      <c r="A739" s="16" t="s">
        <v>17</v>
      </c>
      <c r="B739" s="17" t="s">
        <v>202</v>
      </c>
      <c r="C739" s="18"/>
      <c r="D739" s="119"/>
    </row>
    <row r="740" spans="1:4" s="100" customFormat="1" ht="14.1" customHeight="1" x14ac:dyDescent="0.2">
      <c r="A740" s="20" t="s">
        <v>23</v>
      </c>
      <c r="B740" s="9" t="s">
        <v>189</v>
      </c>
      <c r="C740" s="8" t="s">
        <v>755</v>
      </c>
      <c r="D740" s="10">
        <v>13.33</v>
      </c>
    </row>
    <row r="741" spans="1:4" s="100" customFormat="1" ht="14.1" customHeight="1" x14ac:dyDescent="0.2">
      <c r="A741" s="20" t="s">
        <v>24</v>
      </c>
      <c r="B741" s="9" t="s">
        <v>191</v>
      </c>
      <c r="C741" s="8" t="s">
        <v>755</v>
      </c>
      <c r="D741" s="10">
        <f>D740*1.05</f>
        <v>13.996500000000001</v>
      </c>
    </row>
    <row r="742" spans="1:4" s="100" customFormat="1" ht="14.1" customHeight="1" x14ac:dyDescent="0.2">
      <c r="A742" s="20" t="s">
        <v>23</v>
      </c>
      <c r="B742" s="9" t="s">
        <v>193</v>
      </c>
      <c r="C742" s="8" t="s">
        <v>754</v>
      </c>
      <c r="D742" s="10">
        <f>D740*0.1</f>
        <v>1.3330000000000002</v>
      </c>
    </row>
    <row r="743" spans="1:4" s="100" customFormat="1" ht="14.1" customHeight="1" x14ac:dyDescent="0.2">
      <c r="A743" s="20" t="s">
        <v>24</v>
      </c>
      <c r="B743" s="9" t="s">
        <v>195</v>
      </c>
      <c r="C743" s="8" t="s">
        <v>755</v>
      </c>
      <c r="D743" s="10">
        <f>D740*1.05</f>
        <v>13.996500000000001</v>
      </c>
    </row>
    <row r="744" spans="1:4" s="100" customFormat="1" ht="14.1" customHeight="1" x14ac:dyDescent="0.2">
      <c r="A744" s="20" t="s">
        <v>23</v>
      </c>
      <c r="B744" s="9" t="s">
        <v>197</v>
      </c>
      <c r="C744" s="8" t="s">
        <v>755</v>
      </c>
      <c r="D744" s="10">
        <f>D740</f>
        <v>13.33</v>
      </c>
    </row>
    <row r="745" spans="1:4" s="100" customFormat="1" ht="14.1" customHeight="1" x14ac:dyDescent="0.2">
      <c r="A745" s="20" t="s">
        <v>24</v>
      </c>
      <c r="B745" s="9" t="s">
        <v>199</v>
      </c>
      <c r="C745" s="8" t="s">
        <v>754</v>
      </c>
      <c r="D745" s="10">
        <f>D740*0.07</f>
        <v>0.93310000000000004</v>
      </c>
    </row>
    <row r="746" spans="1:4" s="100" customFormat="1" ht="14.1" customHeight="1" x14ac:dyDescent="0.2">
      <c r="A746" s="20" t="s">
        <v>23</v>
      </c>
      <c r="B746" s="9" t="s">
        <v>201</v>
      </c>
      <c r="C746" s="8" t="s">
        <v>755</v>
      </c>
      <c r="D746" s="10">
        <f>D743</f>
        <v>13.996500000000001</v>
      </c>
    </row>
    <row r="747" spans="1:4" s="100" customFormat="1" ht="14.1" customHeight="1" x14ac:dyDescent="0.2">
      <c r="A747" s="16" t="s">
        <v>18</v>
      </c>
      <c r="B747" s="17" t="s">
        <v>408</v>
      </c>
      <c r="C747" s="8"/>
      <c r="D747" s="119"/>
    </row>
    <row r="748" spans="1:4" s="100" customFormat="1" ht="14.1" customHeight="1" x14ac:dyDescent="0.2">
      <c r="A748" s="22" t="s">
        <v>26</v>
      </c>
      <c r="B748" s="9" t="s">
        <v>409</v>
      </c>
      <c r="C748" s="8" t="s">
        <v>755</v>
      </c>
      <c r="D748" s="10">
        <v>105.85</v>
      </c>
    </row>
    <row r="749" spans="1:4" ht="24.95" customHeight="1" x14ac:dyDescent="0.3">
      <c r="A749" s="22" t="s">
        <v>27</v>
      </c>
      <c r="B749" s="84" t="s">
        <v>213</v>
      </c>
      <c r="C749" s="8" t="s">
        <v>755</v>
      </c>
      <c r="D749" s="10">
        <f>D748</f>
        <v>105.85</v>
      </c>
    </row>
    <row r="750" spans="1:4" ht="14.1" customHeight="1" x14ac:dyDescent="0.3">
      <c r="A750" s="16" t="s">
        <v>11</v>
      </c>
      <c r="B750" s="17" t="s">
        <v>410</v>
      </c>
      <c r="C750" s="18"/>
      <c r="D750" s="119"/>
    </row>
    <row r="751" spans="1:4" ht="14.1" customHeight="1" x14ac:dyDescent="0.3">
      <c r="A751" s="22" t="s">
        <v>37</v>
      </c>
      <c r="B751" s="9" t="s">
        <v>409</v>
      </c>
      <c r="C751" s="8" t="s">
        <v>755</v>
      </c>
      <c r="D751" s="10">
        <v>56.1</v>
      </c>
    </row>
    <row r="752" spans="1:4" ht="14.1" customHeight="1" x14ac:dyDescent="0.3">
      <c r="A752" s="22" t="s">
        <v>39</v>
      </c>
      <c r="B752" s="9" t="s">
        <v>201</v>
      </c>
      <c r="C752" s="8" t="s">
        <v>755</v>
      </c>
      <c r="D752" s="10">
        <f>D751</f>
        <v>56.1</v>
      </c>
    </row>
    <row r="753" spans="1:4" ht="24.75" customHeight="1" x14ac:dyDescent="0.3">
      <c r="A753" s="22" t="s">
        <v>939</v>
      </c>
      <c r="B753" s="84" t="s">
        <v>411</v>
      </c>
      <c r="C753" s="8" t="s">
        <v>755</v>
      </c>
      <c r="D753" s="10">
        <f>D751</f>
        <v>56.1</v>
      </c>
    </row>
    <row r="754" spans="1:4" s="100" customFormat="1" ht="12" customHeight="1" x14ac:dyDescent="0.2">
      <c r="A754" s="16" t="s">
        <v>19</v>
      </c>
      <c r="B754" s="17" t="s">
        <v>412</v>
      </c>
      <c r="C754" s="18"/>
      <c r="D754" s="119"/>
    </row>
    <row r="755" spans="1:4" s="100" customFormat="1" ht="12" customHeight="1" x14ac:dyDescent="0.2">
      <c r="A755" s="20" t="s">
        <v>43</v>
      </c>
      <c r="B755" s="9" t="s">
        <v>231</v>
      </c>
      <c r="C755" s="8" t="s">
        <v>755</v>
      </c>
      <c r="D755" s="10">
        <v>23.78</v>
      </c>
    </row>
    <row r="756" spans="1:4" s="100" customFormat="1" ht="12" customHeight="1" x14ac:dyDescent="0.2">
      <c r="A756" s="16" t="s">
        <v>12</v>
      </c>
      <c r="B756" s="17" t="s">
        <v>413</v>
      </c>
      <c r="C756" s="18"/>
      <c r="D756" s="119"/>
    </row>
    <row r="757" spans="1:4" s="100" customFormat="1" ht="12" customHeight="1" x14ac:dyDescent="0.2">
      <c r="A757" s="22" t="s">
        <v>45</v>
      </c>
      <c r="B757" s="9" t="s">
        <v>409</v>
      </c>
      <c r="C757" s="8" t="s">
        <v>755</v>
      </c>
      <c r="D757" s="10">
        <v>3.24</v>
      </c>
    </row>
    <row r="758" spans="1:4" s="100" customFormat="1" ht="12" customHeight="1" x14ac:dyDescent="0.2">
      <c r="A758" s="22" t="s">
        <v>940</v>
      </c>
      <c r="B758" s="9" t="s">
        <v>201</v>
      </c>
      <c r="C758" s="8" t="s">
        <v>755</v>
      </c>
      <c r="D758" s="10">
        <v>3.24</v>
      </c>
    </row>
    <row r="759" spans="1:4" ht="12" customHeight="1" x14ac:dyDescent="0.3">
      <c r="A759" s="22" t="s">
        <v>941</v>
      </c>
      <c r="B759" s="84" t="s">
        <v>219</v>
      </c>
      <c r="C759" s="8" t="s">
        <v>755</v>
      </c>
      <c r="D759" s="10">
        <v>3.24</v>
      </c>
    </row>
    <row r="760" spans="1:4" ht="12" customHeight="1" x14ac:dyDescent="0.3">
      <c r="A760" s="16" t="s">
        <v>13</v>
      </c>
      <c r="B760" s="17" t="s">
        <v>414</v>
      </c>
      <c r="C760" s="18"/>
      <c r="D760" s="119"/>
    </row>
    <row r="761" spans="1:4" ht="12" customHeight="1" x14ac:dyDescent="0.3">
      <c r="A761" s="22" t="s">
        <v>46</v>
      </c>
      <c r="B761" s="84" t="s">
        <v>219</v>
      </c>
      <c r="C761" s="8" t="s">
        <v>755</v>
      </c>
      <c r="D761" s="10">
        <v>13.33</v>
      </c>
    </row>
    <row r="762" spans="1:4" ht="12" customHeight="1" x14ac:dyDescent="0.3">
      <c r="A762" s="16" t="s">
        <v>20</v>
      </c>
      <c r="B762" s="17" t="s">
        <v>415</v>
      </c>
      <c r="C762" s="18"/>
      <c r="D762" s="119"/>
    </row>
    <row r="763" spans="1:4" ht="12" customHeight="1" x14ac:dyDescent="0.3">
      <c r="A763" s="20" t="s">
        <v>49</v>
      </c>
      <c r="B763" s="9" t="s">
        <v>1104</v>
      </c>
      <c r="C763" s="8" t="s">
        <v>755</v>
      </c>
      <c r="D763" s="10">
        <v>100.7</v>
      </c>
    </row>
    <row r="764" spans="1:4" ht="12" customHeight="1" x14ac:dyDescent="0.3">
      <c r="A764" s="20" t="s">
        <v>50</v>
      </c>
      <c r="B764" s="84" t="s">
        <v>416</v>
      </c>
      <c r="C764" s="8" t="s">
        <v>755</v>
      </c>
      <c r="D764" s="10">
        <f>D763</f>
        <v>100.7</v>
      </c>
    </row>
    <row r="765" spans="1:4" ht="12" customHeight="1" x14ac:dyDescent="0.3">
      <c r="A765" s="16" t="s">
        <v>21</v>
      </c>
      <c r="B765" s="17" t="s">
        <v>417</v>
      </c>
      <c r="C765" s="18"/>
      <c r="D765" s="119"/>
    </row>
    <row r="766" spans="1:4" ht="12" customHeight="1" x14ac:dyDescent="0.3">
      <c r="A766" s="20" t="s">
        <v>52</v>
      </c>
      <c r="B766" s="9" t="s">
        <v>1104</v>
      </c>
      <c r="C766" s="8" t="s">
        <v>755</v>
      </c>
      <c r="D766" s="10">
        <v>80.099999999999994</v>
      </c>
    </row>
    <row r="767" spans="1:4" ht="12" customHeight="1" x14ac:dyDescent="0.3">
      <c r="A767" s="20" t="s">
        <v>53</v>
      </c>
      <c r="B767" s="84" t="s">
        <v>416</v>
      </c>
      <c r="C767" s="8" t="s">
        <v>755</v>
      </c>
      <c r="D767" s="10">
        <f>D766</f>
        <v>80.099999999999994</v>
      </c>
    </row>
    <row r="768" spans="1:4" ht="12" customHeight="1" x14ac:dyDescent="0.3">
      <c r="A768" s="16" t="s">
        <v>87</v>
      </c>
      <c r="B768" s="17" t="s">
        <v>418</v>
      </c>
      <c r="C768" s="18"/>
      <c r="D768" s="119"/>
    </row>
    <row r="769" spans="1:4" ht="12" customHeight="1" x14ac:dyDescent="0.3">
      <c r="A769" s="20" t="s">
        <v>88</v>
      </c>
      <c r="B769" s="9" t="s">
        <v>1104</v>
      </c>
      <c r="C769" s="8" t="s">
        <v>755</v>
      </c>
      <c r="D769" s="10">
        <v>100.8</v>
      </c>
    </row>
    <row r="770" spans="1:4" ht="12" customHeight="1" x14ac:dyDescent="0.3">
      <c r="A770" s="20" t="s">
        <v>89</v>
      </c>
      <c r="B770" s="84" t="s">
        <v>416</v>
      </c>
      <c r="C770" s="8" t="s">
        <v>755</v>
      </c>
      <c r="D770" s="10">
        <f>D769</f>
        <v>100.8</v>
      </c>
    </row>
    <row r="771" spans="1:4" s="100" customFormat="1" ht="12" customHeight="1" x14ac:dyDescent="0.2">
      <c r="A771" s="4"/>
      <c r="B771" s="102" t="s">
        <v>251</v>
      </c>
      <c r="C771" s="8"/>
      <c r="D771" s="10"/>
    </row>
    <row r="772" spans="1:4" s="100" customFormat="1" ht="12" customHeight="1" x14ac:dyDescent="0.2">
      <c r="A772" s="16" t="s">
        <v>17</v>
      </c>
      <c r="B772" s="17" t="s">
        <v>272</v>
      </c>
      <c r="C772" s="18"/>
      <c r="D772" s="119"/>
    </row>
    <row r="773" spans="1:4" s="100" customFormat="1" ht="12" customHeight="1" x14ac:dyDescent="0.2">
      <c r="A773" s="22" t="s">
        <v>23</v>
      </c>
      <c r="B773" s="9" t="s">
        <v>419</v>
      </c>
      <c r="C773" s="8" t="s">
        <v>0</v>
      </c>
      <c r="D773" s="10">
        <v>13</v>
      </c>
    </row>
    <row r="774" spans="1:4" s="100" customFormat="1" ht="12" customHeight="1" x14ac:dyDescent="0.2">
      <c r="A774" s="22" t="s">
        <v>24</v>
      </c>
      <c r="B774" s="9" t="s">
        <v>420</v>
      </c>
      <c r="C774" s="8" t="s">
        <v>0</v>
      </c>
      <c r="D774" s="10">
        <v>7</v>
      </c>
    </row>
    <row r="775" spans="1:4" s="100" customFormat="1" ht="12" customHeight="1" x14ac:dyDescent="0.2">
      <c r="A775" s="22" t="s">
        <v>25</v>
      </c>
      <c r="B775" s="9" t="s">
        <v>421</v>
      </c>
      <c r="C775" s="8" t="s">
        <v>0</v>
      </c>
      <c r="D775" s="10">
        <v>17</v>
      </c>
    </row>
    <row r="776" spans="1:4" s="100" customFormat="1" ht="12" customHeight="1" x14ac:dyDescent="0.2">
      <c r="A776" s="22" t="s">
        <v>29</v>
      </c>
      <c r="B776" s="9" t="s">
        <v>422</v>
      </c>
      <c r="C776" s="8" t="s">
        <v>0</v>
      </c>
      <c r="D776" s="10">
        <v>6</v>
      </c>
    </row>
    <row r="777" spans="1:4" s="100" customFormat="1" ht="12" customHeight="1" x14ac:dyDescent="0.2">
      <c r="A777" s="22" t="s">
        <v>30</v>
      </c>
      <c r="B777" s="9" t="s">
        <v>423</v>
      </c>
      <c r="C777" s="8" t="s">
        <v>0</v>
      </c>
      <c r="D777" s="10">
        <v>1</v>
      </c>
    </row>
    <row r="778" spans="1:4" ht="24.95" customHeight="1" x14ac:dyDescent="0.3">
      <c r="A778" s="22" t="s">
        <v>31</v>
      </c>
      <c r="B778" s="84" t="s">
        <v>424</v>
      </c>
      <c r="C778" s="8" t="s">
        <v>0</v>
      </c>
      <c r="D778" s="10">
        <v>1</v>
      </c>
    </row>
    <row r="779" spans="1:4" ht="14.1" customHeight="1" x14ac:dyDescent="0.3">
      <c r="A779" s="4"/>
      <c r="B779" s="11" t="s">
        <v>425</v>
      </c>
      <c r="C779" s="8"/>
      <c r="D779" s="10"/>
    </row>
    <row r="780" spans="1:4" ht="14.1" customHeight="1" x14ac:dyDescent="0.3">
      <c r="A780" s="16">
        <v>1</v>
      </c>
      <c r="B780" s="18" t="s">
        <v>426</v>
      </c>
      <c r="C780" s="25"/>
      <c r="D780" s="120"/>
    </row>
    <row r="781" spans="1:4" ht="14.1" customHeight="1" x14ac:dyDescent="0.3">
      <c r="A781" s="22" t="s">
        <v>943</v>
      </c>
      <c r="B781" s="27" t="s">
        <v>942</v>
      </c>
      <c r="C781" s="28" t="s">
        <v>0</v>
      </c>
      <c r="D781" s="10">
        <v>1</v>
      </c>
    </row>
    <row r="782" spans="1:4" ht="14.1" customHeight="1" x14ac:dyDescent="0.3">
      <c r="A782" s="22" t="s">
        <v>944</v>
      </c>
      <c r="B782" s="27" t="s">
        <v>552</v>
      </c>
      <c r="C782" s="28" t="s">
        <v>56</v>
      </c>
      <c r="D782" s="10">
        <v>148.18</v>
      </c>
    </row>
    <row r="783" spans="1:4" ht="14.1" customHeight="1" x14ac:dyDescent="0.3">
      <c r="A783" s="22" t="s">
        <v>945</v>
      </c>
      <c r="B783" s="27" t="s">
        <v>553</v>
      </c>
      <c r="C783" s="28" t="s">
        <v>56</v>
      </c>
      <c r="D783" s="10">
        <v>3.36</v>
      </c>
    </row>
    <row r="784" spans="1:4" ht="14.1" customHeight="1" x14ac:dyDescent="0.3">
      <c r="A784" s="22" t="s">
        <v>946</v>
      </c>
      <c r="B784" s="27" t="s">
        <v>1055</v>
      </c>
      <c r="C784" s="8" t="s">
        <v>754</v>
      </c>
      <c r="D784" s="10">
        <v>2.41</v>
      </c>
    </row>
    <row r="785" spans="1:4" ht="14.1" customHeight="1" x14ac:dyDescent="0.3">
      <c r="A785" s="22" t="s">
        <v>947</v>
      </c>
      <c r="B785" s="27" t="s">
        <v>285</v>
      </c>
      <c r="C785" s="8" t="s">
        <v>754</v>
      </c>
      <c r="D785" s="10">
        <v>2.91</v>
      </c>
    </row>
    <row r="786" spans="1:4" ht="14.1" customHeight="1" x14ac:dyDescent="0.3">
      <c r="A786" s="22" t="s">
        <v>948</v>
      </c>
      <c r="B786" s="27" t="s">
        <v>287</v>
      </c>
      <c r="C786" s="8" t="s">
        <v>55</v>
      </c>
      <c r="D786" s="10">
        <v>1</v>
      </c>
    </row>
    <row r="787" spans="1:4" ht="14.1" customHeight="1" x14ac:dyDescent="0.3">
      <c r="A787" s="4"/>
      <c r="B787" s="11" t="s">
        <v>427</v>
      </c>
      <c r="C787" s="8"/>
      <c r="D787" s="124"/>
    </row>
    <row r="788" spans="1:4" ht="14.1" customHeight="1" x14ac:dyDescent="0.3">
      <c r="A788" s="56" t="s">
        <v>17</v>
      </c>
      <c r="B788" s="18" t="s">
        <v>428</v>
      </c>
      <c r="C788" s="57"/>
      <c r="D788" s="120"/>
    </row>
    <row r="789" spans="1:4" ht="24.95" customHeight="1" x14ac:dyDescent="0.3">
      <c r="A789" s="4" t="s">
        <v>23</v>
      </c>
      <c r="B789" s="84" t="s">
        <v>429</v>
      </c>
      <c r="C789" s="8" t="s">
        <v>755</v>
      </c>
      <c r="D789" s="41">
        <v>2233</v>
      </c>
    </row>
    <row r="790" spans="1:4" ht="14.1" customHeight="1" x14ac:dyDescent="0.3">
      <c r="A790" s="4" t="s">
        <v>24</v>
      </c>
      <c r="B790" s="39" t="s">
        <v>430</v>
      </c>
      <c r="C790" s="8" t="s">
        <v>756</v>
      </c>
      <c r="D790" s="41">
        <f>D791+D792</f>
        <v>139.5</v>
      </c>
    </row>
    <row r="791" spans="1:4" ht="24.95" customHeight="1" x14ac:dyDescent="0.3">
      <c r="A791" s="4" t="s">
        <v>25</v>
      </c>
      <c r="B791" s="84" t="s">
        <v>431</v>
      </c>
      <c r="C791" s="8" t="s">
        <v>756</v>
      </c>
      <c r="D791" s="41">
        <v>48.7</v>
      </c>
    </row>
    <row r="792" spans="1:4" ht="12" customHeight="1" x14ac:dyDescent="0.3">
      <c r="A792" s="4" t="s">
        <v>29</v>
      </c>
      <c r="B792" s="84" t="s">
        <v>432</v>
      </c>
      <c r="C792" s="8" t="s">
        <v>756</v>
      </c>
      <c r="D792" s="41">
        <v>90.8</v>
      </c>
    </row>
    <row r="793" spans="1:4" ht="12" customHeight="1" x14ac:dyDescent="0.3">
      <c r="A793" s="16" t="s">
        <v>18</v>
      </c>
      <c r="B793" s="18" t="s">
        <v>433</v>
      </c>
      <c r="C793" s="8"/>
      <c r="D793" s="10"/>
    </row>
    <row r="794" spans="1:4" ht="12" customHeight="1" x14ac:dyDescent="0.3">
      <c r="A794" s="4" t="s">
        <v>26</v>
      </c>
      <c r="B794" s="58" t="s">
        <v>434</v>
      </c>
      <c r="C794" s="8" t="s">
        <v>755</v>
      </c>
      <c r="D794" s="10">
        <v>276.60000000000002</v>
      </c>
    </row>
    <row r="795" spans="1:4" ht="25.5" customHeight="1" x14ac:dyDescent="0.3">
      <c r="A795" s="59" t="s">
        <v>27</v>
      </c>
      <c r="B795" s="84" t="s">
        <v>1086</v>
      </c>
      <c r="C795" s="8" t="s">
        <v>755</v>
      </c>
      <c r="D795" s="10">
        <v>755.93</v>
      </c>
    </row>
    <row r="796" spans="1:4" ht="14.1" customHeight="1" x14ac:dyDescent="0.3">
      <c r="A796" s="4"/>
      <c r="B796" s="11" t="s">
        <v>435</v>
      </c>
      <c r="C796" s="12"/>
      <c r="D796" s="60"/>
    </row>
    <row r="797" spans="1:4" ht="14.1" customHeight="1" x14ac:dyDescent="0.3">
      <c r="A797" s="16" t="s">
        <v>17</v>
      </c>
      <c r="B797" s="31" t="s">
        <v>436</v>
      </c>
      <c r="C797" s="8"/>
      <c r="D797" s="43"/>
    </row>
    <row r="798" spans="1:4" ht="14.1" customHeight="1" x14ac:dyDescent="0.3">
      <c r="A798" s="22" t="s">
        <v>23</v>
      </c>
      <c r="B798" s="39" t="s">
        <v>40</v>
      </c>
      <c r="C798" s="8" t="s">
        <v>754</v>
      </c>
      <c r="D798" s="41">
        <f>786*0.2</f>
        <v>157.20000000000002</v>
      </c>
    </row>
    <row r="799" spans="1:4" ht="14.1" customHeight="1" x14ac:dyDescent="0.3">
      <c r="A799" s="22" t="s">
        <v>24</v>
      </c>
      <c r="B799" s="39" t="s">
        <v>41</v>
      </c>
      <c r="C799" s="8" t="s">
        <v>754</v>
      </c>
      <c r="D799" s="41">
        <f>786*0.1</f>
        <v>78.600000000000009</v>
      </c>
    </row>
    <row r="800" spans="1:4" ht="14.1" customHeight="1" x14ac:dyDescent="0.3">
      <c r="A800" s="22" t="s">
        <v>25</v>
      </c>
      <c r="B800" s="39" t="s">
        <v>437</v>
      </c>
      <c r="C800" s="8" t="s">
        <v>754</v>
      </c>
      <c r="D800" s="41">
        <f>786*0.14</f>
        <v>110.04</v>
      </c>
    </row>
    <row r="801" spans="1:4" ht="14.1" customHeight="1" x14ac:dyDescent="0.3">
      <c r="A801" s="22" t="s">
        <v>29</v>
      </c>
      <c r="B801" s="42" t="s">
        <v>316</v>
      </c>
      <c r="C801" s="8" t="s">
        <v>22</v>
      </c>
      <c r="D801" s="41">
        <v>154.25</v>
      </c>
    </row>
    <row r="802" spans="1:4" ht="14.1" customHeight="1" x14ac:dyDescent="0.3">
      <c r="A802" s="22" t="s">
        <v>30</v>
      </c>
      <c r="B802" s="42" t="s">
        <v>317</v>
      </c>
      <c r="C802" s="8" t="s">
        <v>756</v>
      </c>
      <c r="D802" s="41">
        <f>786*1.03</f>
        <v>809.58</v>
      </c>
    </row>
    <row r="803" spans="1:4" ht="14.1" customHeight="1" x14ac:dyDescent="0.3">
      <c r="A803" s="16" t="s">
        <v>18</v>
      </c>
      <c r="B803" s="17" t="s">
        <v>54</v>
      </c>
      <c r="C803" s="8"/>
      <c r="D803" s="61"/>
    </row>
    <row r="804" spans="1:4" ht="38.25" x14ac:dyDescent="0.3">
      <c r="A804" s="20" t="s">
        <v>203</v>
      </c>
      <c r="B804" s="84" t="s">
        <v>438</v>
      </c>
      <c r="C804" s="4" t="s">
        <v>16</v>
      </c>
      <c r="D804" s="62">
        <v>1</v>
      </c>
    </row>
    <row r="805" spans="1:4" ht="25.5" x14ac:dyDescent="0.3">
      <c r="A805" s="20" t="s">
        <v>204</v>
      </c>
      <c r="B805" s="128" t="s">
        <v>1109</v>
      </c>
      <c r="C805" s="45" t="s">
        <v>16</v>
      </c>
      <c r="D805" s="134">
        <v>1</v>
      </c>
    </row>
    <row r="806" spans="1:4" x14ac:dyDescent="0.3">
      <c r="A806" s="20"/>
      <c r="B806" s="128" t="s">
        <v>1110</v>
      </c>
      <c r="C806" s="45" t="s">
        <v>55</v>
      </c>
      <c r="D806" s="134">
        <v>1</v>
      </c>
    </row>
    <row r="807" spans="1:4" s="100" customFormat="1" ht="14.1" customHeight="1" x14ac:dyDescent="0.2">
      <c r="A807" s="16" t="s">
        <v>11</v>
      </c>
      <c r="B807" s="17" t="s">
        <v>949</v>
      </c>
      <c r="C807" s="8"/>
      <c r="D807" s="61"/>
    </row>
    <row r="808" spans="1:4" s="100" customFormat="1" ht="14.1" customHeight="1" x14ac:dyDescent="0.2">
      <c r="A808" s="20" t="s">
        <v>37</v>
      </c>
      <c r="B808" s="19" t="s">
        <v>950</v>
      </c>
      <c r="C808" s="4" t="s">
        <v>16</v>
      </c>
      <c r="D808" s="62">
        <v>1</v>
      </c>
    </row>
    <row r="809" spans="1:4" s="100" customFormat="1" ht="14.1" customHeight="1" x14ac:dyDescent="0.2">
      <c r="A809" s="20" t="s">
        <v>39</v>
      </c>
      <c r="B809" s="19" t="s">
        <v>951</v>
      </c>
      <c r="C809" s="4" t="s">
        <v>16</v>
      </c>
      <c r="D809" s="62">
        <v>1</v>
      </c>
    </row>
    <row r="810" spans="1:4" s="100" customFormat="1" ht="14.1" customHeight="1" x14ac:dyDescent="0.2">
      <c r="A810" s="20" t="s">
        <v>939</v>
      </c>
      <c r="B810" s="19" t="s">
        <v>952</v>
      </c>
      <c r="C810" s="4" t="s">
        <v>16</v>
      </c>
      <c r="D810" s="62">
        <v>1</v>
      </c>
    </row>
    <row r="811" spans="1:4" s="100" customFormat="1" ht="14.1" customHeight="1" x14ac:dyDescent="0.2">
      <c r="A811" s="20" t="s">
        <v>953</v>
      </c>
      <c r="B811" s="19" t="s">
        <v>954</v>
      </c>
      <c r="C811" s="4" t="s">
        <v>16</v>
      </c>
      <c r="D811" s="62">
        <v>1</v>
      </c>
    </row>
    <row r="812" spans="1:4" s="100" customFormat="1" ht="14.1" customHeight="1" x14ac:dyDescent="0.2">
      <c r="A812" s="20" t="s">
        <v>955</v>
      </c>
      <c r="B812" s="19" t="s">
        <v>956</v>
      </c>
      <c r="C812" s="4" t="s">
        <v>16</v>
      </c>
      <c r="D812" s="62">
        <v>1</v>
      </c>
    </row>
    <row r="813" spans="1:4" s="100" customFormat="1" ht="14.1" customHeight="1" x14ac:dyDescent="0.2">
      <c r="A813" s="4"/>
      <c r="B813" s="102" t="s">
        <v>337</v>
      </c>
      <c r="C813" s="8"/>
      <c r="D813" s="43"/>
    </row>
    <row r="814" spans="1:4" s="100" customFormat="1" ht="14.1" customHeight="1" x14ac:dyDescent="0.2">
      <c r="A814" s="16"/>
      <c r="B814" s="17" t="s">
        <v>439</v>
      </c>
      <c r="C814" s="8"/>
      <c r="D814" s="10"/>
    </row>
    <row r="815" spans="1:4" s="100" customFormat="1" ht="14.1" customHeight="1" x14ac:dyDescent="0.2">
      <c r="A815" s="22" t="s">
        <v>706</v>
      </c>
      <c r="B815" s="9" t="s">
        <v>707</v>
      </c>
      <c r="C815" s="8" t="s">
        <v>755</v>
      </c>
      <c r="D815" s="10">
        <v>4.03</v>
      </c>
    </row>
    <row r="816" spans="1:4" s="100" customFormat="1" ht="14.1" customHeight="1" x14ac:dyDescent="0.2">
      <c r="A816" s="22" t="s">
        <v>708</v>
      </c>
      <c r="B816" s="9" t="s">
        <v>709</v>
      </c>
      <c r="C816" s="8" t="s">
        <v>754</v>
      </c>
      <c r="D816" s="10">
        <v>8.1600000000000006E-2</v>
      </c>
    </row>
    <row r="817" spans="1:4" s="100" customFormat="1" ht="14.1" customHeight="1" x14ac:dyDescent="0.2">
      <c r="A817" s="22" t="s">
        <v>710</v>
      </c>
      <c r="B817" s="9" t="s">
        <v>711</v>
      </c>
      <c r="C817" s="8" t="s">
        <v>16</v>
      </c>
      <c r="D817" s="10">
        <v>8</v>
      </c>
    </row>
    <row r="818" spans="1:4" s="100" customFormat="1" ht="14.1" customHeight="1" x14ac:dyDescent="0.2">
      <c r="A818" s="22" t="s">
        <v>712</v>
      </c>
      <c r="B818" s="9" t="s">
        <v>592</v>
      </c>
      <c r="C818" s="8" t="s">
        <v>16</v>
      </c>
      <c r="D818" s="10">
        <v>4</v>
      </c>
    </row>
    <row r="819" spans="1:4" s="100" customFormat="1" ht="14.1" customHeight="1" x14ac:dyDescent="0.2">
      <c r="A819" s="22" t="s">
        <v>713</v>
      </c>
      <c r="B819" s="9" t="s">
        <v>714</v>
      </c>
      <c r="C819" s="8" t="s">
        <v>16</v>
      </c>
      <c r="D819" s="10">
        <v>24</v>
      </c>
    </row>
    <row r="820" spans="1:4" s="100" customFormat="1" ht="14.1" customHeight="1" x14ac:dyDescent="0.2">
      <c r="A820" s="22" t="s">
        <v>715</v>
      </c>
      <c r="B820" s="9" t="s">
        <v>359</v>
      </c>
      <c r="C820" s="8" t="s">
        <v>754</v>
      </c>
      <c r="D820" s="10">
        <v>1.2</v>
      </c>
    </row>
    <row r="821" spans="1:4" s="100" customFormat="1" ht="14.1" customHeight="1" x14ac:dyDescent="0.2">
      <c r="A821" s="22" t="s">
        <v>716</v>
      </c>
      <c r="B821" s="9" t="s">
        <v>360</v>
      </c>
      <c r="C821" s="8" t="s">
        <v>756</v>
      </c>
      <c r="D821" s="10">
        <v>3</v>
      </c>
    </row>
    <row r="822" spans="1:4" s="100" customFormat="1" ht="14.1" customHeight="1" x14ac:dyDescent="0.2">
      <c r="A822" s="22" t="s">
        <v>717</v>
      </c>
      <c r="B822" s="9" t="s">
        <v>718</v>
      </c>
      <c r="C822" s="8" t="s">
        <v>756</v>
      </c>
      <c r="D822" s="10">
        <v>4.0999999999999996</v>
      </c>
    </row>
    <row r="823" spans="1:4" s="100" customFormat="1" ht="14.1" customHeight="1" x14ac:dyDescent="0.2">
      <c r="A823" s="22" t="s">
        <v>719</v>
      </c>
      <c r="B823" s="9" t="s">
        <v>361</v>
      </c>
      <c r="C823" s="8" t="s">
        <v>55</v>
      </c>
      <c r="D823" s="10">
        <v>1</v>
      </c>
    </row>
    <row r="824" spans="1:4" s="100" customFormat="1" ht="14.1" customHeight="1" x14ac:dyDescent="0.2">
      <c r="A824" s="22" t="s">
        <v>720</v>
      </c>
      <c r="B824" s="9" t="s">
        <v>362</v>
      </c>
      <c r="C824" s="8" t="s">
        <v>756</v>
      </c>
      <c r="D824" s="10">
        <v>2.5</v>
      </c>
    </row>
    <row r="825" spans="1:4" s="100" customFormat="1" ht="14.1" customHeight="1" x14ac:dyDescent="0.2">
      <c r="A825" s="22" t="s">
        <v>721</v>
      </c>
      <c r="B825" s="9" t="s">
        <v>722</v>
      </c>
      <c r="C825" s="8" t="s">
        <v>756</v>
      </c>
      <c r="D825" s="10">
        <v>4.1100000000000003</v>
      </c>
    </row>
    <row r="826" spans="1:4" s="100" customFormat="1" ht="14.1" customHeight="1" x14ac:dyDescent="0.2">
      <c r="A826" s="4"/>
      <c r="B826" s="102" t="s">
        <v>440</v>
      </c>
      <c r="C826" s="4"/>
      <c r="D826" s="10"/>
    </row>
    <row r="827" spans="1:4" s="100" customFormat="1" ht="14.1" customHeight="1" x14ac:dyDescent="0.2">
      <c r="A827" s="101"/>
      <c r="B827" s="106" t="s">
        <v>441</v>
      </c>
      <c r="C827" s="70"/>
      <c r="D827" s="53"/>
    </row>
    <row r="828" spans="1:4" s="100" customFormat="1" ht="14.1" customHeight="1" x14ac:dyDescent="0.2">
      <c r="A828" s="63">
        <v>1</v>
      </c>
      <c r="B828" s="66" t="s">
        <v>108</v>
      </c>
      <c r="C828" s="64" t="s">
        <v>55</v>
      </c>
      <c r="D828" s="43">
        <v>1</v>
      </c>
    </row>
    <row r="829" spans="1:4" s="100" customFormat="1" ht="14.1" customHeight="1" x14ac:dyDescent="0.2">
      <c r="A829" s="63">
        <v>2</v>
      </c>
      <c r="B829" s="66" t="s">
        <v>109</v>
      </c>
      <c r="C829" s="64" t="s">
        <v>0</v>
      </c>
      <c r="D829" s="43">
        <v>1</v>
      </c>
    </row>
    <row r="830" spans="1:4" s="100" customFormat="1" ht="14.1" customHeight="1" x14ac:dyDescent="0.2">
      <c r="A830" s="63">
        <v>3</v>
      </c>
      <c r="B830" s="66" t="s">
        <v>742</v>
      </c>
      <c r="C830" s="64" t="s">
        <v>8</v>
      </c>
      <c r="D830" s="43">
        <v>82</v>
      </c>
    </row>
    <row r="831" spans="1:4" s="100" customFormat="1" ht="14.1" customHeight="1" x14ac:dyDescent="0.2">
      <c r="A831" s="63">
        <v>4</v>
      </c>
      <c r="B831" s="66" t="s">
        <v>743</v>
      </c>
      <c r="C831" s="64" t="s">
        <v>8</v>
      </c>
      <c r="D831" s="43">
        <v>52</v>
      </c>
    </row>
    <row r="832" spans="1:4" s="100" customFormat="1" ht="14.1" customHeight="1" x14ac:dyDescent="0.2">
      <c r="A832" s="63">
        <v>5</v>
      </c>
      <c r="B832" s="66" t="s">
        <v>744</v>
      </c>
      <c r="C832" s="64" t="s">
        <v>8</v>
      </c>
      <c r="D832" s="43">
        <v>44</v>
      </c>
    </row>
    <row r="833" spans="1:4" s="100" customFormat="1" ht="14.1" customHeight="1" x14ac:dyDescent="0.2">
      <c r="A833" s="63">
        <v>6</v>
      </c>
      <c r="B833" s="66" t="s">
        <v>745</v>
      </c>
      <c r="C833" s="64" t="s">
        <v>8</v>
      </c>
      <c r="D833" s="43">
        <v>12</v>
      </c>
    </row>
    <row r="834" spans="1:4" s="100" customFormat="1" ht="14.1" customHeight="1" x14ac:dyDescent="0.2">
      <c r="A834" s="63">
        <v>7</v>
      </c>
      <c r="B834" s="66" t="s">
        <v>746</v>
      </c>
      <c r="C834" s="64" t="s">
        <v>8</v>
      </c>
      <c r="D834" s="43">
        <v>6</v>
      </c>
    </row>
    <row r="835" spans="1:4" s="100" customFormat="1" ht="14.1" customHeight="1" x14ac:dyDescent="0.2">
      <c r="A835" s="63">
        <v>8</v>
      </c>
      <c r="B835" s="66" t="s">
        <v>110</v>
      </c>
      <c r="C835" s="64" t="s">
        <v>8</v>
      </c>
      <c r="D835" s="43">
        <v>82</v>
      </c>
    </row>
    <row r="836" spans="1:4" s="100" customFormat="1" ht="14.1" customHeight="1" x14ac:dyDescent="0.2">
      <c r="A836" s="63">
        <v>9</v>
      </c>
      <c r="B836" s="66" t="s">
        <v>111</v>
      </c>
      <c r="C836" s="64" t="s">
        <v>8</v>
      </c>
      <c r="D836" s="43">
        <v>52</v>
      </c>
    </row>
    <row r="837" spans="1:4" s="100" customFormat="1" ht="14.1" customHeight="1" x14ac:dyDescent="0.2">
      <c r="A837" s="63">
        <v>10</v>
      </c>
      <c r="B837" s="66" t="s">
        <v>112</v>
      </c>
      <c r="C837" s="64" t="s">
        <v>8</v>
      </c>
      <c r="D837" s="43">
        <v>44</v>
      </c>
    </row>
    <row r="838" spans="1:4" s="100" customFormat="1" ht="14.1" customHeight="1" x14ac:dyDescent="0.2">
      <c r="A838" s="63">
        <v>11</v>
      </c>
      <c r="B838" s="66" t="s">
        <v>113</v>
      </c>
      <c r="C838" s="64" t="s">
        <v>8</v>
      </c>
      <c r="D838" s="43">
        <v>12</v>
      </c>
    </row>
    <row r="839" spans="1:4" s="100" customFormat="1" ht="14.1" customHeight="1" x14ac:dyDescent="0.2">
      <c r="A839" s="63">
        <v>12</v>
      </c>
      <c r="B839" s="66" t="s">
        <v>442</v>
      </c>
      <c r="C839" s="64" t="s">
        <v>8</v>
      </c>
      <c r="D839" s="43">
        <v>6</v>
      </c>
    </row>
    <row r="840" spans="1:4" s="100" customFormat="1" ht="14.1" customHeight="1" x14ac:dyDescent="0.2">
      <c r="A840" s="63">
        <v>13</v>
      </c>
      <c r="B840" s="66" t="s">
        <v>114</v>
      </c>
      <c r="C840" s="64" t="s">
        <v>0</v>
      </c>
      <c r="D840" s="43">
        <v>5</v>
      </c>
    </row>
    <row r="841" spans="1:4" s="100" customFormat="1" ht="14.1" customHeight="1" x14ac:dyDescent="0.2">
      <c r="A841" s="63">
        <v>14</v>
      </c>
      <c r="B841" s="66" t="s">
        <v>115</v>
      </c>
      <c r="C841" s="64" t="s">
        <v>0</v>
      </c>
      <c r="D841" s="43">
        <v>11</v>
      </c>
    </row>
    <row r="842" spans="1:4" s="100" customFormat="1" ht="14.1" customHeight="1" x14ac:dyDescent="0.2">
      <c r="A842" s="63">
        <v>15</v>
      </c>
      <c r="B842" s="66" t="s">
        <v>368</v>
      </c>
      <c r="C842" s="64" t="s">
        <v>0</v>
      </c>
      <c r="D842" s="43">
        <v>1</v>
      </c>
    </row>
    <row r="843" spans="1:4" s="100" customFormat="1" ht="14.1" customHeight="1" x14ac:dyDescent="0.2">
      <c r="A843" s="63">
        <v>16</v>
      </c>
      <c r="B843" s="66" t="s">
        <v>116</v>
      </c>
      <c r="C843" s="64" t="s">
        <v>0</v>
      </c>
      <c r="D843" s="43">
        <v>2</v>
      </c>
    </row>
    <row r="844" spans="1:4" s="100" customFormat="1" ht="14.1" customHeight="1" x14ac:dyDescent="0.2">
      <c r="A844" s="63">
        <v>17</v>
      </c>
      <c r="B844" s="66" t="s">
        <v>117</v>
      </c>
      <c r="C844" s="64" t="s">
        <v>0</v>
      </c>
      <c r="D844" s="43">
        <v>2</v>
      </c>
    </row>
    <row r="845" spans="1:4" s="100" customFormat="1" ht="14.1" customHeight="1" x14ac:dyDescent="0.2">
      <c r="A845" s="63">
        <v>18</v>
      </c>
      <c r="B845" s="66" t="s">
        <v>730</v>
      </c>
      <c r="C845" s="64" t="s">
        <v>0</v>
      </c>
      <c r="D845" s="43">
        <v>1</v>
      </c>
    </row>
    <row r="846" spans="1:4" s="100" customFormat="1" ht="14.1" customHeight="1" x14ac:dyDescent="0.2">
      <c r="A846" s="63">
        <v>19</v>
      </c>
      <c r="B846" s="66" t="s">
        <v>118</v>
      </c>
      <c r="C846" s="64" t="s">
        <v>0</v>
      </c>
      <c r="D846" s="43">
        <v>90</v>
      </c>
    </row>
    <row r="847" spans="1:4" s="100" customFormat="1" ht="14.1" customHeight="1" x14ac:dyDescent="0.2">
      <c r="A847" s="63">
        <v>20</v>
      </c>
      <c r="B847" s="66" t="s">
        <v>119</v>
      </c>
      <c r="C847" s="64" t="s">
        <v>0</v>
      </c>
      <c r="D847" s="43">
        <v>40</v>
      </c>
    </row>
    <row r="848" spans="1:4" s="100" customFormat="1" ht="14.1" customHeight="1" x14ac:dyDescent="0.2">
      <c r="A848" s="63">
        <v>21</v>
      </c>
      <c r="B848" s="66" t="s">
        <v>120</v>
      </c>
      <c r="C848" s="64" t="s">
        <v>0</v>
      </c>
      <c r="D848" s="43">
        <v>50</v>
      </c>
    </row>
    <row r="849" spans="1:4" s="100" customFormat="1" ht="14.1" customHeight="1" x14ac:dyDescent="0.2">
      <c r="A849" s="63">
        <v>22</v>
      </c>
      <c r="B849" s="66" t="s">
        <v>121</v>
      </c>
      <c r="C849" s="64" t="s">
        <v>0</v>
      </c>
      <c r="D849" s="43">
        <v>12</v>
      </c>
    </row>
    <row r="850" spans="1:4" s="100" customFormat="1" ht="14.1" customHeight="1" x14ac:dyDescent="0.2">
      <c r="A850" s="63">
        <v>23</v>
      </c>
      <c r="B850" s="66" t="s">
        <v>443</v>
      </c>
      <c r="C850" s="64" t="s">
        <v>0</v>
      </c>
      <c r="D850" s="43">
        <v>6</v>
      </c>
    </row>
    <row r="851" spans="1:4" s="100" customFormat="1" ht="14.1" customHeight="1" x14ac:dyDescent="0.2">
      <c r="A851" s="63">
        <v>24</v>
      </c>
      <c r="B851" s="66" t="s">
        <v>736</v>
      </c>
      <c r="C851" s="64" t="s">
        <v>55</v>
      </c>
      <c r="D851" s="43">
        <v>1</v>
      </c>
    </row>
    <row r="852" spans="1:4" s="100" customFormat="1" ht="14.1" customHeight="1" x14ac:dyDescent="0.2">
      <c r="A852" s="65"/>
      <c r="B852" s="107" t="s">
        <v>444</v>
      </c>
      <c r="C852" s="64"/>
      <c r="D852" s="43"/>
    </row>
    <row r="853" spans="1:4" s="100" customFormat="1" ht="14.1" customHeight="1" x14ac:dyDescent="0.2">
      <c r="A853" s="63">
        <v>25</v>
      </c>
      <c r="B853" s="66" t="s">
        <v>130</v>
      </c>
      <c r="C853" s="64" t="s">
        <v>55</v>
      </c>
      <c r="D853" s="43">
        <v>1</v>
      </c>
    </row>
    <row r="854" spans="1:4" s="100" customFormat="1" ht="14.1" customHeight="1" x14ac:dyDescent="0.2">
      <c r="A854" s="63">
        <f>A853+1</f>
        <v>26</v>
      </c>
      <c r="B854" s="66" t="s">
        <v>445</v>
      </c>
      <c r="C854" s="64" t="s">
        <v>55</v>
      </c>
      <c r="D854" s="43">
        <v>2</v>
      </c>
    </row>
    <row r="855" spans="1:4" s="100" customFormat="1" ht="14.1" customHeight="1" x14ac:dyDescent="0.2">
      <c r="A855" s="63">
        <f t="shared" ref="A855:A880" si="15">A854+1</f>
        <v>27</v>
      </c>
      <c r="B855" s="66" t="s">
        <v>109</v>
      </c>
      <c r="C855" s="64" t="s">
        <v>0</v>
      </c>
      <c r="D855" s="43">
        <v>1</v>
      </c>
    </row>
    <row r="856" spans="1:4" s="100" customFormat="1" ht="14.1" customHeight="1" x14ac:dyDescent="0.2">
      <c r="A856" s="63">
        <f t="shared" si="15"/>
        <v>28</v>
      </c>
      <c r="B856" s="66" t="s">
        <v>446</v>
      </c>
      <c r="C856" s="64" t="s">
        <v>8</v>
      </c>
      <c r="D856" s="43">
        <v>75</v>
      </c>
    </row>
    <row r="857" spans="1:4" s="100" customFormat="1" ht="14.1" customHeight="1" x14ac:dyDescent="0.2">
      <c r="A857" s="63">
        <f t="shared" si="15"/>
        <v>29</v>
      </c>
      <c r="B857" s="66" t="s">
        <v>447</v>
      </c>
      <c r="C857" s="64" t="s">
        <v>8</v>
      </c>
      <c r="D857" s="43">
        <v>35</v>
      </c>
    </row>
    <row r="858" spans="1:4" s="100" customFormat="1" ht="14.1" customHeight="1" x14ac:dyDescent="0.2">
      <c r="A858" s="63">
        <f t="shared" si="15"/>
        <v>30</v>
      </c>
      <c r="B858" s="66" t="s">
        <v>448</v>
      </c>
      <c r="C858" s="64" t="s">
        <v>8</v>
      </c>
      <c r="D858" s="43">
        <v>45</v>
      </c>
    </row>
    <row r="859" spans="1:4" s="100" customFormat="1" ht="14.1" customHeight="1" x14ac:dyDescent="0.2">
      <c r="A859" s="63">
        <f t="shared" si="15"/>
        <v>31</v>
      </c>
      <c r="B859" s="66" t="s">
        <v>449</v>
      </c>
      <c r="C859" s="64" t="s">
        <v>8</v>
      </c>
      <c r="D859" s="43">
        <v>12</v>
      </c>
    </row>
    <row r="860" spans="1:4" s="100" customFormat="1" ht="14.1" customHeight="1" x14ac:dyDescent="0.2">
      <c r="A860" s="63">
        <f t="shared" si="15"/>
        <v>32</v>
      </c>
      <c r="B860" s="66" t="s">
        <v>131</v>
      </c>
      <c r="C860" s="64" t="s">
        <v>0</v>
      </c>
      <c r="D860" s="43">
        <v>9</v>
      </c>
    </row>
    <row r="861" spans="1:4" s="100" customFormat="1" ht="14.1" customHeight="1" x14ac:dyDescent="0.2">
      <c r="A861" s="63">
        <f t="shared" si="15"/>
        <v>33</v>
      </c>
      <c r="B861" s="66" t="s">
        <v>450</v>
      </c>
      <c r="C861" s="64" t="s">
        <v>0</v>
      </c>
      <c r="D861" s="43">
        <v>4</v>
      </c>
    </row>
    <row r="862" spans="1:4" s="100" customFormat="1" ht="14.1" customHeight="1" x14ac:dyDescent="0.2">
      <c r="A862" s="63">
        <f t="shared" si="15"/>
        <v>34</v>
      </c>
      <c r="B862" s="66" t="s">
        <v>132</v>
      </c>
      <c r="C862" s="64" t="s">
        <v>0</v>
      </c>
      <c r="D862" s="43">
        <v>4</v>
      </c>
    </row>
    <row r="863" spans="1:4" s="100" customFormat="1" ht="14.1" customHeight="1" x14ac:dyDescent="0.2">
      <c r="A863" s="63">
        <f t="shared" si="15"/>
        <v>35</v>
      </c>
      <c r="B863" s="66" t="s">
        <v>451</v>
      </c>
      <c r="C863" s="64" t="s">
        <v>0</v>
      </c>
      <c r="D863" s="43">
        <v>2</v>
      </c>
    </row>
    <row r="864" spans="1:4" s="100" customFormat="1" ht="14.1" customHeight="1" x14ac:dyDescent="0.2">
      <c r="A864" s="63">
        <f t="shared" si="15"/>
        <v>36</v>
      </c>
      <c r="B864" s="66" t="s">
        <v>133</v>
      </c>
      <c r="C864" s="64" t="s">
        <v>0</v>
      </c>
      <c r="D864" s="43">
        <v>4</v>
      </c>
    </row>
    <row r="865" spans="1:4" s="100" customFormat="1" ht="14.1" customHeight="1" x14ac:dyDescent="0.2">
      <c r="A865" s="63">
        <f t="shared" si="15"/>
        <v>37</v>
      </c>
      <c r="B865" s="66" t="s">
        <v>452</v>
      </c>
      <c r="C865" s="64" t="s">
        <v>0</v>
      </c>
      <c r="D865" s="43">
        <v>55</v>
      </c>
    </row>
    <row r="866" spans="1:4" s="100" customFormat="1" ht="14.1" customHeight="1" x14ac:dyDescent="0.2">
      <c r="A866" s="63">
        <f t="shared" si="15"/>
        <v>38</v>
      </c>
      <c r="B866" s="66" t="s">
        <v>453</v>
      </c>
      <c r="C866" s="64" t="s">
        <v>0</v>
      </c>
      <c r="D866" s="43">
        <v>25</v>
      </c>
    </row>
    <row r="867" spans="1:4" s="100" customFormat="1" ht="14.1" customHeight="1" x14ac:dyDescent="0.2">
      <c r="A867" s="63">
        <f t="shared" si="15"/>
        <v>39</v>
      </c>
      <c r="B867" s="66" t="s">
        <v>454</v>
      </c>
      <c r="C867" s="64" t="s">
        <v>0</v>
      </c>
      <c r="D867" s="43">
        <v>50</v>
      </c>
    </row>
    <row r="868" spans="1:4" s="100" customFormat="1" ht="14.1" customHeight="1" x14ac:dyDescent="0.2">
      <c r="A868" s="63">
        <f t="shared" si="15"/>
        <v>40</v>
      </c>
      <c r="B868" s="66" t="s">
        <v>747</v>
      </c>
      <c r="C868" s="64" t="s">
        <v>0</v>
      </c>
      <c r="D868" s="43">
        <v>25</v>
      </c>
    </row>
    <row r="869" spans="1:4" s="100" customFormat="1" ht="14.1" customHeight="1" x14ac:dyDescent="0.2">
      <c r="A869" s="63">
        <f t="shared" si="15"/>
        <v>41</v>
      </c>
      <c r="B869" s="66" t="s">
        <v>748</v>
      </c>
      <c r="C869" s="64" t="s">
        <v>0</v>
      </c>
      <c r="D869" s="43">
        <v>17</v>
      </c>
    </row>
    <row r="870" spans="1:4" s="100" customFormat="1" ht="14.1" customHeight="1" x14ac:dyDescent="0.2">
      <c r="A870" s="63">
        <f t="shared" si="15"/>
        <v>42</v>
      </c>
      <c r="B870" s="66" t="s">
        <v>455</v>
      </c>
      <c r="C870" s="64" t="s">
        <v>0</v>
      </c>
      <c r="D870" s="43">
        <v>8</v>
      </c>
    </row>
    <row r="871" spans="1:4" s="100" customFormat="1" ht="14.1" customHeight="1" x14ac:dyDescent="0.2">
      <c r="A871" s="63">
        <f t="shared" si="15"/>
        <v>43</v>
      </c>
      <c r="B871" s="66" t="s">
        <v>456</v>
      </c>
      <c r="C871" s="64" t="s">
        <v>0</v>
      </c>
      <c r="D871" s="43">
        <v>16</v>
      </c>
    </row>
    <row r="872" spans="1:4" s="100" customFormat="1" ht="14.1" customHeight="1" x14ac:dyDescent="0.2">
      <c r="A872" s="63">
        <f t="shared" si="15"/>
        <v>44</v>
      </c>
      <c r="B872" s="66" t="s">
        <v>457</v>
      </c>
      <c r="C872" s="64" t="s">
        <v>0</v>
      </c>
      <c r="D872" s="43">
        <v>9</v>
      </c>
    </row>
    <row r="873" spans="1:4" s="100" customFormat="1" ht="14.1" customHeight="1" x14ac:dyDescent="0.2">
      <c r="A873" s="63">
        <f t="shared" si="15"/>
        <v>45</v>
      </c>
      <c r="B873" s="66" t="s">
        <v>134</v>
      </c>
      <c r="C873" s="64" t="s">
        <v>0</v>
      </c>
      <c r="D873" s="43">
        <v>16</v>
      </c>
    </row>
    <row r="874" spans="1:4" s="100" customFormat="1" ht="14.1" customHeight="1" x14ac:dyDescent="0.2">
      <c r="A874" s="63">
        <f t="shared" si="15"/>
        <v>46</v>
      </c>
      <c r="B874" s="66" t="s">
        <v>135</v>
      </c>
      <c r="C874" s="64" t="s">
        <v>0</v>
      </c>
      <c r="D874" s="43">
        <v>50</v>
      </c>
    </row>
    <row r="875" spans="1:4" s="100" customFormat="1" ht="14.1" customHeight="1" x14ac:dyDescent="0.2">
      <c r="A875" s="63">
        <f t="shared" si="15"/>
        <v>47</v>
      </c>
      <c r="B875" s="66" t="s">
        <v>458</v>
      </c>
      <c r="C875" s="64" t="s">
        <v>0</v>
      </c>
      <c r="D875" s="43">
        <v>20</v>
      </c>
    </row>
    <row r="876" spans="1:4" s="100" customFormat="1" ht="14.1" customHeight="1" x14ac:dyDescent="0.2">
      <c r="A876" s="63">
        <f t="shared" si="15"/>
        <v>48</v>
      </c>
      <c r="B876" s="66" t="s">
        <v>459</v>
      </c>
      <c r="C876" s="64" t="s">
        <v>0</v>
      </c>
      <c r="D876" s="43">
        <v>30</v>
      </c>
    </row>
    <row r="877" spans="1:4" s="100" customFormat="1" ht="14.1" customHeight="1" x14ac:dyDescent="0.2">
      <c r="A877" s="63">
        <f t="shared" si="15"/>
        <v>49</v>
      </c>
      <c r="B877" s="66" t="s">
        <v>136</v>
      </c>
      <c r="C877" s="64" t="s">
        <v>0</v>
      </c>
      <c r="D877" s="43">
        <v>16</v>
      </c>
    </row>
    <row r="878" spans="1:4" s="100" customFormat="1" ht="14.1" customHeight="1" x14ac:dyDescent="0.2">
      <c r="A878" s="63">
        <f t="shared" si="15"/>
        <v>50</v>
      </c>
      <c r="B878" s="66" t="s">
        <v>460</v>
      </c>
      <c r="C878" s="64" t="s">
        <v>0</v>
      </c>
      <c r="D878" s="43">
        <v>4</v>
      </c>
    </row>
    <row r="879" spans="1:4" s="100" customFormat="1" ht="14.1" customHeight="1" x14ac:dyDescent="0.2">
      <c r="A879" s="63">
        <f t="shared" si="15"/>
        <v>51</v>
      </c>
      <c r="B879" s="66" t="s">
        <v>137</v>
      </c>
      <c r="C879" s="64" t="s">
        <v>0</v>
      </c>
      <c r="D879" s="43">
        <v>20</v>
      </c>
    </row>
    <row r="880" spans="1:4" s="100" customFormat="1" ht="14.1" customHeight="1" x14ac:dyDescent="0.2">
      <c r="A880" s="63">
        <f t="shared" si="15"/>
        <v>52</v>
      </c>
      <c r="B880" s="66" t="s">
        <v>102</v>
      </c>
      <c r="C880" s="64" t="s">
        <v>55</v>
      </c>
      <c r="D880" s="43">
        <v>1</v>
      </c>
    </row>
    <row r="881" spans="1:4" s="100" customFormat="1" ht="14.1" customHeight="1" x14ac:dyDescent="0.2">
      <c r="A881" s="65"/>
      <c r="B881" s="107" t="s">
        <v>461</v>
      </c>
      <c r="C881" s="64"/>
      <c r="D881" s="43"/>
    </row>
    <row r="882" spans="1:4" s="100" customFormat="1" ht="14.1" customHeight="1" x14ac:dyDescent="0.2">
      <c r="A882" s="63">
        <v>53</v>
      </c>
      <c r="B882" s="66" t="s">
        <v>138</v>
      </c>
      <c r="C882" s="64" t="s">
        <v>55</v>
      </c>
      <c r="D882" s="43">
        <v>4</v>
      </c>
    </row>
    <row r="883" spans="1:4" s="100" customFormat="1" ht="14.1" customHeight="1" x14ac:dyDescent="0.2">
      <c r="A883" s="63">
        <f t="shared" ref="A883:A891" si="16">A882+1</f>
        <v>54</v>
      </c>
      <c r="B883" s="66" t="s">
        <v>139</v>
      </c>
      <c r="C883" s="64" t="s">
        <v>55</v>
      </c>
      <c r="D883" s="43">
        <v>8</v>
      </c>
    </row>
    <row r="884" spans="1:4" s="100" customFormat="1" ht="14.1" customHeight="1" x14ac:dyDescent="0.2">
      <c r="A884" s="63">
        <f t="shared" si="16"/>
        <v>55</v>
      </c>
      <c r="B884" s="66" t="s">
        <v>140</v>
      </c>
      <c r="C884" s="64" t="s">
        <v>55</v>
      </c>
      <c r="D884" s="43">
        <v>8</v>
      </c>
    </row>
    <row r="885" spans="1:4" s="100" customFormat="1" ht="14.1" customHeight="1" x14ac:dyDescent="0.2">
      <c r="A885" s="63">
        <f t="shared" si="16"/>
        <v>56</v>
      </c>
      <c r="B885" s="66" t="s">
        <v>141</v>
      </c>
      <c r="C885" s="64" t="s">
        <v>55</v>
      </c>
      <c r="D885" s="43">
        <v>1</v>
      </c>
    </row>
    <row r="886" spans="1:4" s="100" customFormat="1" ht="14.1" customHeight="1" x14ac:dyDescent="0.2">
      <c r="A886" s="63">
        <f t="shared" si="16"/>
        <v>57</v>
      </c>
      <c r="B886" s="66" t="s">
        <v>462</v>
      </c>
      <c r="C886" s="64" t="s">
        <v>55</v>
      </c>
      <c r="D886" s="43">
        <v>3</v>
      </c>
    </row>
    <row r="887" spans="1:4" s="100" customFormat="1" ht="14.1" customHeight="1" x14ac:dyDescent="0.2">
      <c r="A887" s="63">
        <f t="shared" si="16"/>
        <v>58</v>
      </c>
      <c r="B887" s="66" t="s">
        <v>142</v>
      </c>
      <c r="C887" s="64" t="s">
        <v>55</v>
      </c>
      <c r="D887" s="43">
        <v>8</v>
      </c>
    </row>
    <row r="888" spans="1:4" s="100" customFormat="1" ht="14.1" customHeight="1" x14ac:dyDescent="0.2">
      <c r="A888" s="63">
        <f t="shared" si="16"/>
        <v>59</v>
      </c>
      <c r="B888" s="66" t="s">
        <v>749</v>
      </c>
      <c r="C888" s="64" t="s">
        <v>55</v>
      </c>
      <c r="D888" s="43">
        <v>5</v>
      </c>
    </row>
    <row r="889" spans="1:4" s="100" customFormat="1" ht="14.1" customHeight="1" x14ac:dyDescent="0.2">
      <c r="A889" s="63">
        <f t="shared" si="16"/>
        <v>60</v>
      </c>
      <c r="B889" s="66" t="s">
        <v>143</v>
      </c>
      <c r="C889" s="64" t="s">
        <v>55</v>
      </c>
      <c r="D889" s="43">
        <v>4</v>
      </c>
    </row>
    <row r="890" spans="1:4" s="100" customFormat="1" ht="14.1" customHeight="1" x14ac:dyDescent="0.2">
      <c r="A890" s="63">
        <f t="shared" si="16"/>
        <v>61</v>
      </c>
      <c r="B890" s="66" t="s">
        <v>144</v>
      </c>
      <c r="C890" s="64" t="s">
        <v>55</v>
      </c>
      <c r="D890" s="43">
        <v>2</v>
      </c>
    </row>
    <row r="891" spans="1:4" s="100" customFormat="1" ht="14.1" customHeight="1" x14ac:dyDescent="0.2">
      <c r="A891" s="63">
        <f t="shared" si="16"/>
        <v>62</v>
      </c>
      <c r="B891" s="66" t="s">
        <v>145</v>
      </c>
      <c r="C891" s="64" t="s">
        <v>55</v>
      </c>
      <c r="D891" s="43">
        <v>6</v>
      </c>
    </row>
    <row r="892" spans="1:4" s="100" customFormat="1" ht="14.1" customHeight="1" x14ac:dyDescent="0.2">
      <c r="A892" s="4"/>
      <c r="B892" s="102" t="s">
        <v>379</v>
      </c>
      <c r="C892" s="8"/>
      <c r="D892" s="43"/>
    </row>
    <row r="893" spans="1:4" s="100" customFormat="1" ht="14.1" customHeight="1" x14ac:dyDescent="0.2">
      <c r="A893" s="56"/>
      <c r="B893" s="67" t="s">
        <v>57</v>
      </c>
      <c r="C893" s="68"/>
      <c r="D893" s="53"/>
    </row>
    <row r="894" spans="1:4" s="100" customFormat="1" ht="14.1" customHeight="1" x14ac:dyDescent="0.2">
      <c r="A894" s="54">
        <v>1</v>
      </c>
      <c r="B894" s="70" t="s">
        <v>957</v>
      </c>
      <c r="C894" s="51" t="s">
        <v>3</v>
      </c>
      <c r="D894" s="53">
        <v>1</v>
      </c>
    </row>
    <row r="895" spans="1:4" s="100" customFormat="1" ht="14.1" customHeight="1" x14ac:dyDescent="0.2">
      <c r="A895" s="54">
        <f t="shared" ref="A895:A900" si="17">A894+1</f>
        <v>2</v>
      </c>
      <c r="B895" s="70" t="s">
        <v>958</v>
      </c>
      <c r="C895" s="51" t="s">
        <v>3</v>
      </c>
      <c r="D895" s="53">
        <v>1</v>
      </c>
    </row>
    <row r="896" spans="1:4" s="100" customFormat="1" ht="14.1" customHeight="1" x14ac:dyDescent="0.2">
      <c r="A896" s="54">
        <f t="shared" si="17"/>
        <v>3</v>
      </c>
      <c r="B896" s="70" t="s">
        <v>959</v>
      </c>
      <c r="C896" s="51" t="s">
        <v>3</v>
      </c>
      <c r="D896" s="53">
        <v>1</v>
      </c>
    </row>
    <row r="897" spans="1:4" s="100" customFormat="1" ht="14.1" customHeight="1" x14ac:dyDescent="0.2">
      <c r="A897" s="54">
        <f t="shared" si="17"/>
        <v>4</v>
      </c>
      <c r="B897" s="70" t="s">
        <v>960</v>
      </c>
      <c r="C897" s="51" t="s">
        <v>3</v>
      </c>
      <c r="D897" s="53">
        <v>1</v>
      </c>
    </row>
    <row r="898" spans="1:4" s="100" customFormat="1" ht="14.1" customHeight="1" x14ac:dyDescent="0.2">
      <c r="A898" s="54">
        <f t="shared" si="17"/>
        <v>5</v>
      </c>
      <c r="B898" s="70" t="s">
        <v>961</v>
      </c>
      <c r="C898" s="51" t="s">
        <v>3</v>
      </c>
      <c r="D898" s="53">
        <v>1</v>
      </c>
    </row>
    <row r="899" spans="1:4" s="100" customFormat="1" ht="14.1" customHeight="1" x14ac:dyDescent="0.2">
      <c r="A899" s="54">
        <f t="shared" si="17"/>
        <v>6</v>
      </c>
      <c r="B899" s="70" t="s">
        <v>962</v>
      </c>
      <c r="C899" s="51" t="s">
        <v>3</v>
      </c>
      <c r="D899" s="53">
        <v>1</v>
      </c>
    </row>
    <row r="900" spans="1:4" s="100" customFormat="1" ht="14.1" customHeight="1" x14ac:dyDescent="0.2">
      <c r="A900" s="54">
        <f t="shared" si="17"/>
        <v>7</v>
      </c>
      <c r="B900" s="70" t="s">
        <v>963</v>
      </c>
      <c r="C900" s="51" t="s">
        <v>3</v>
      </c>
      <c r="D900" s="53">
        <v>1</v>
      </c>
    </row>
    <row r="901" spans="1:4" s="100" customFormat="1" ht="14.1" customHeight="1" x14ac:dyDescent="0.2">
      <c r="A901" s="52"/>
      <c r="B901" s="67" t="s">
        <v>58</v>
      </c>
      <c r="C901" s="51"/>
      <c r="D901" s="53"/>
    </row>
    <row r="902" spans="1:4" s="100" customFormat="1" ht="14.1" customHeight="1" x14ac:dyDescent="0.2">
      <c r="A902" s="54">
        <f>A900+1</f>
        <v>8</v>
      </c>
      <c r="B902" s="19" t="s">
        <v>1096</v>
      </c>
      <c r="C902" s="51" t="s">
        <v>8</v>
      </c>
      <c r="D902" s="43">
        <v>5</v>
      </c>
    </row>
    <row r="903" spans="1:4" s="100" customFormat="1" ht="14.1" customHeight="1" x14ac:dyDescent="0.2">
      <c r="A903" s="54">
        <f t="shared" ref="A903:A964" si="18">A902+1</f>
        <v>9</v>
      </c>
      <c r="B903" s="70" t="s">
        <v>964</v>
      </c>
      <c r="C903" s="51" t="s">
        <v>8</v>
      </c>
      <c r="D903" s="53">
        <v>1550</v>
      </c>
    </row>
    <row r="904" spans="1:4" s="100" customFormat="1" ht="14.1" customHeight="1" x14ac:dyDescent="0.2">
      <c r="A904" s="54">
        <f t="shared" si="18"/>
        <v>10</v>
      </c>
      <c r="B904" s="70" t="s">
        <v>965</v>
      </c>
      <c r="C904" s="51" t="s">
        <v>8</v>
      </c>
      <c r="D904" s="53">
        <v>2900</v>
      </c>
    </row>
    <row r="905" spans="1:4" s="100" customFormat="1" ht="14.1" customHeight="1" x14ac:dyDescent="0.2">
      <c r="A905" s="54">
        <f t="shared" si="18"/>
        <v>11</v>
      </c>
      <c r="B905" s="70" t="s">
        <v>966</v>
      </c>
      <c r="C905" s="51" t="s">
        <v>8</v>
      </c>
      <c r="D905" s="53">
        <v>90</v>
      </c>
    </row>
    <row r="906" spans="1:4" s="100" customFormat="1" ht="14.1" customHeight="1" x14ac:dyDescent="0.2">
      <c r="A906" s="54">
        <f t="shared" si="18"/>
        <v>12</v>
      </c>
      <c r="B906" s="70" t="s">
        <v>967</v>
      </c>
      <c r="C906" s="51" t="s">
        <v>8</v>
      </c>
      <c r="D906" s="53">
        <v>25</v>
      </c>
    </row>
    <row r="907" spans="1:4" s="100" customFormat="1" ht="14.1" customHeight="1" x14ac:dyDescent="0.2">
      <c r="A907" s="54">
        <f t="shared" si="18"/>
        <v>13</v>
      </c>
      <c r="B907" s="70" t="s">
        <v>968</v>
      </c>
      <c r="C907" s="51" t="s">
        <v>8</v>
      </c>
      <c r="D907" s="53">
        <v>90</v>
      </c>
    </row>
    <row r="908" spans="1:4" s="100" customFormat="1" ht="14.1" customHeight="1" x14ac:dyDescent="0.2">
      <c r="A908" s="54">
        <f t="shared" si="18"/>
        <v>14</v>
      </c>
      <c r="B908" s="70" t="s">
        <v>969</v>
      </c>
      <c r="C908" s="51" t="s">
        <v>8</v>
      </c>
      <c r="D908" s="53">
        <v>5</v>
      </c>
    </row>
    <row r="909" spans="1:4" s="100" customFormat="1" ht="14.1" customHeight="1" x14ac:dyDescent="0.2">
      <c r="A909" s="54">
        <f t="shared" si="18"/>
        <v>15</v>
      </c>
      <c r="B909" s="70" t="s">
        <v>970</v>
      </c>
      <c r="C909" s="51" t="s">
        <v>8</v>
      </c>
      <c r="D909" s="53">
        <v>45</v>
      </c>
    </row>
    <row r="910" spans="1:4" s="100" customFormat="1" ht="14.1" customHeight="1" x14ac:dyDescent="0.2">
      <c r="A910" s="54">
        <f t="shared" si="18"/>
        <v>16</v>
      </c>
      <c r="B910" s="70" t="s">
        <v>1084</v>
      </c>
      <c r="C910" s="51" t="s">
        <v>8</v>
      </c>
      <c r="D910" s="53">
        <v>50</v>
      </c>
    </row>
    <row r="911" spans="1:4" s="100" customFormat="1" ht="14.1" customHeight="1" x14ac:dyDescent="0.2">
      <c r="A911" s="54">
        <f t="shared" si="18"/>
        <v>17</v>
      </c>
      <c r="B911" s="19" t="s">
        <v>1083</v>
      </c>
      <c r="C911" s="4" t="s">
        <v>8</v>
      </c>
      <c r="D911" s="10">
        <v>100</v>
      </c>
    </row>
    <row r="912" spans="1:4" s="100" customFormat="1" ht="14.1" customHeight="1" x14ac:dyDescent="0.2">
      <c r="A912" s="52"/>
      <c r="B912" s="47" t="s">
        <v>463</v>
      </c>
      <c r="C912" s="51"/>
      <c r="D912" s="53"/>
    </row>
    <row r="913" spans="1:4" s="100" customFormat="1" ht="14.1" customHeight="1" x14ac:dyDescent="0.2">
      <c r="A913" s="54">
        <f>A911+1</f>
        <v>18</v>
      </c>
      <c r="B913" s="70" t="s">
        <v>971</v>
      </c>
      <c r="C913" s="51" t="s">
        <v>3</v>
      </c>
      <c r="D913" s="53">
        <v>13</v>
      </c>
    </row>
    <row r="914" spans="1:4" s="100" customFormat="1" ht="14.1" customHeight="1" x14ac:dyDescent="0.2">
      <c r="A914" s="54">
        <f t="shared" si="18"/>
        <v>19</v>
      </c>
      <c r="B914" s="70" t="s">
        <v>972</v>
      </c>
      <c r="C914" s="51" t="s">
        <v>3</v>
      </c>
      <c r="D914" s="53">
        <v>49</v>
      </c>
    </row>
    <row r="915" spans="1:4" s="100" customFormat="1" ht="14.1" customHeight="1" x14ac:dyDescent="0.2">
      <c r="A915" s="54">
        <f t="shared" si="18"/>
        <v>20</v>
      </c>
      <c r="B915" s="70" t="s">
        <v>973</v>
      </c>
      <c r="C915" s="51" t="s">
        <v>3</v>
      </c>
      <c r="D915" s="53">
        <v>14</v>
      </c>
    </row>
    <row r="916" spans="1:4" s="100" customFormat="1" ht="14.1" customHeight="1" x14ac:dyDescent="0.2">
      <c r="A916" s="54">
        <f t="shared" si="18"/>
        <v>21</v>
      </c>
      <c r="B916" s="70" t="s">
        <v>974</v>
      </c>
      <c r="C916" s="51" t="s">
        <v>3</v>
      </c>
      <c r="D916" s="53">
        <v>20</v>
      </c>
    </row>
    <row r="917" spans="1:4" s="100" customFormat="1" ht="14.1" customHeight="1" x14ac:dyDescent="0.2">
      <c r="A917" s="54">
        <f t="shared" si="18"/>
        <v>22</v>
      </c>
      <c r="B917" s="70" t="s">
        <v>975</v>
      </c>
      <c r="C917" s="51" t="s">
        <v>0</v>
      </c>
      <c r="D917" s="53">
        <v>104</v>
      </c>
    </row>
    <row r="918" spans="1:4" s="100" customFormat="1" ht="14.1" customHeight="1" x14ac:dyDescent="0.2">
      <c r="A918" s="54">
        <f t="shared" si="18"/>
        <v>23</v>
      </c>
      <c r="B918" s="70" t="s">
        <v>976</v>
      </c>
      <c r="C918" s="51" t="s">
        <v>0</v>
      </c>
      <c r="D918" s="53">
        <v>21</v>
      </c>
    </row>
    <row r="919" spans="1:4" s="100" customFormat="1" ht="14.1" customHeight="1" x14ac:dyDescent="0.2">
      <c r="A919" s="54">
        <f t="shared" si="18"/>
        <v>24</v>
      </c>
      <c r="B919" s="70" t="s">
        <v>977</v>
      </c>
      <c r="C919" s="51" t="s">
        <v>0</v>
      </c>
      <c r="D919" s="53">
        <v>26</v>
      </c>
    </row>
    <row r="920" spans="1:4" s="100" customFormat="1" ht="14.1" customHeight="1" x14ac:dyDescent="0.2">
      <c r="A920" s="54">
        <f t="shared" si="18"/>
        <v>25</v>
      </c>
      <c r="B920" s="70" t="s">
        <v>978</v>
      </c>
      <c r="C920" s="51" t="s">
        <v>0</v>
      </c>
      <c r="D920" s="53">
        <v>4</v>
      </c>
    </row>
    <row r="921" spans="1:4" s="100" customFormat="1" ht="14.1" customHeight="1" x14ac:dyDescent="0.2">
      <c r="A921" s="54">
        <f t="shared" si="18"/>
        <v>26</v>
      </c>
      <c r="B921" s="70" t="s">
        <v>979</v>
      </c>
      <c r="C921" s="51" t="s">
        <v>0</v>
      </c>
      <c r="D921" s="53">
        <v>1</v>
      </c>
    </row>
    <row r="922" spans="1:4" s="100" customFormat="1" ht="14.1" customHeight="1" x14ac:dyDescent="0.2">
      <c r="A922" s="54">
        <f t="shared" si="18"/>
        <v>27</v>
      </c>
      <c r="B922" s="70" t="s">
        <v>980</v>
      </c>
      <c r="C922" s="51" t="s">
        <v>0</v>
      </c>
      <c r="D922" s="10">
        <v>60</v>
      </c>
    </row>
    <row r="923" spans="1:4" s="100" customFormat="1" ht="14.1" customHeight="1" x14ac:dyDescent="0.2">
      <c r="A923" s="54">
        <f t="shared" si="18"/>
        <v>28</v>
      </c>
      <c r="B923" s="70" t="s">
        <v>981</v>
      </c>
      <c r="C923" s="51" t="s">
        <v>0</v>
      </c>
      <c r="D923" s="53">
        <v>24</v>
      </c>
    </row>
    <row r="924" spans="1:4" s="100" customFormat="1" ht="14.1" customHeight="1" x14ac:dyDescent="0.2">
      <c r="A924" s="54">
        <f t="shared" si="18"/>
        <v>29</v>
      </c>
      <c r="B924" s="70" t="s">
        <v>982</v>
      </c>
      <c r="C924" s="51" t="s">
        <v>0</v>
      </c>
      <c r="D924" s="53">
        <v>22</v>
      </c>
    </row>
    <row r="925" spans="1:4" s="100" customFormat="1" ht="14.1" customHeight="1" x14ac:dyDescent="0.2">
      <c r="A925" s="54">
        <f t="shared" si="18"/>
        <v>30</v>
      </c>
      <c r="B925" s="70" t="s">
        <v>983</v>
      </c>
      <c r="C925" s="51" t="s">
        <v>0</v>
      </c>
      <c r="D925" s="53">
        <v>15</v>
      </c>
    </row>
    <row r="926" spans="1:4" s="100" customFormat="1" ht="14.1" customHeight="1" x14ac:dyDescent="0.2">
      <c r="A926" s="54">
        <f t="shared" si="18"/>
        <v>31</v>
      </c>
      <c r="B926" s="70" t="s">
        <v>984</v>
      </c>
      <c r="C926" s="51" t="s">
        <v>0</v>
      </c>
      <c r="D926" s="53">
        <v>60</v>
      </c>
    </row>
    <row r="927" spans="1:4" s="100" customFormat="1" ht="14.1" customHeight="1" x14ac:dyDescent="0.2">
      <c r="A927" s="54">
        <f t="shared" si="18"/>
        <v>32</v>
      </c>
      <c r="B927" s="70" t="s">
        <v>985</v>
      </c>
      <c r="C927" s="51" t="s">
        <v>0</v>
      </c>
      <c r="D927" s="53">
        <v>24</v>
      </c>
    </row>
    <row r="928" spans="1:4" s="100" customFormat="1" ht="14.1" customHeight="1" x14ac:dyDescent="0.2">
      <c r="A928" s="54">
        <f t="shared" si="18"/>
        <v>33</v>
      </c>
      <c r="B928" s="70" t="s">
        <v>986</v>
      </c>
      <c r="C928" s="51" t="s">
        <v>0</v>
      </c>
      <c r="D928" s="53">
        <v>22</v>
      </c>
    </row>
    <row r="929" spans="1:4" s="100" customFormat="1" ht="14.1" customHeight="1" x14ac:dyDescent="0.2">
      <c r="A929" s="54">
        <f t="shared" si="18"/>
        <v>34</v>
      </c>
      <c r="B929" s="70" t="s">
        <v>987</v>
      </c>
      <c r="C929" s="51" t="s">
        <v>0</v>
      </c>
      <c r="D929" s="53">
        <v>15</v>
      </c>
    </row>
    <row r="930" spans="1:4" s="100" customFormat="1" ht="14.1" customHeight="1" x14ac:dyDescent="0.2">
      <c r="A930" s="52"/>
      <c r="B930" s="47" t="s">
        <v>59</v>
      </c>
      <c r="C930" s="51"/>
      <c r="D930" s="53"/>
    </row>
    <row r="931" spans="1:4" s="100" customFormat="1" ht="14.1" customHeight="1" x14ac:dyDescent="0.2">
      <c r="A931" s="54">
        <f>A929+1</f>
        <v>35</v>
      </c>
      <c r="B931" s="90" t="s">
        <v>464</v>
      </c>
      <c r="C931" s="51" t="s">
        <v>0</v>
      </c>
      <c r="D931" s="53">
        <v>10</v>
      </c>
    </row>
    <row r="932" spans="1:4" s="100" customFormat="1" ht="14.1" customHeight="1" x14ac:dyDescent="0.2">
      <c r="A932" s="54">
        <f t="shared" si="18"/>
        <v>36</v>
      </c>
      <c r="B932" s="90" t="s">
        <v>465</v>
      </c>
      <c r="C932" s="51" t="s">
        <v>0</v>
      </c>
      <c r="D932" s="53">
        <v>3</v>
      </c>
    </row>
    <row r="933" spans="1:4" s="100" customFormat="1" ht="14.1" customHeight="1" x14ac:dyDescent="0.2">
      <c r="A933" s="54">
        <f t="shared" si="18"/>
        <v>37</v>
      </c>
      <c r="B933" s="90" t="s">
        <v>817</v>
      </c>
      <c r="C933" s="51" t="s">
        <v>0</v>
      </c>
      <c r="D933" s="53">
        <v>28</v>
      </c>
    </row>
    <row r="934" spans="1:4" s="100" customFormat="1" ht="14.1" customHeight="1" x14ac:dyDescent="0.2">
      <c r="A934" s="52"/>
      <c r="B934" s="47" t="s">
        <v>146</v>
      </c>
      <c r="C934" s="51"/>
      <c r="D934" s="53"/>
    </row>
    <row r="935" spans="1:4" s="100" customFormat="1" ht="14.1" customHeight="1" x14ac:dyDescent="0.2">
      <c r="A935" s="54">
        <f>A933+1</f>
        <v>38</v>
      </c>
      <c r="B935" s="70" t="s">
        <v>816</v>
      </c>
      <c r="C935" s="51" t="s">
        <v>8</v>
      </c>
      <c r="D935" s="53">
        <v>10</v>
      </c>
    </row>
    <row r="936" spans="1:4" s="100" customFormat="1" ht="14.1" customHeight="1" x14ac:dyDescent="0.2">
      <c r="A936" s="54">
        <f t="shared" si="18"/>
        <v>39</v>
      </c>
      <c r="B936" s="70" t="s">
        <v>815</v>
      </c>
      <c r="C936" s="51" t="s">
        <v>8</v>
      </c>
      <c r="D936" s="53">
        <v>15</v>
      </c>
    </row>
    <row r="937" spans="1:4" s="100" customFormat="1" ht="14.1" customHeight="1" x14ac:dyDescent="0.2">
      <c r="A937" s="54">
        <f t="shared" si="18"/>
        <v>40</v>
      </c>
      <c r="B937" s="70" t="s">
        <v>814</v>
      </c>
      <c r="C937" s="51" t="s">
        <v>3</v>
      </c>
      <c r="D937" s="53">
        <v>1</v>
      </c>
    </row>
    <row r="938" spans="1:4" s="100" customFormat="1" ht="14.1" customHeight="1" x14ac:dyDescent="0.2">
      <c r="A938" s="52"/>
      <c r="B938" s="47" t="s">
        <v>60</v>
      </c>
      <c r="C938" s="51"/>
      <c r="D938" s="53"/>
    </row>
    <row r="939" spans="1:4" s="100" customFormat="1" ht="14.1" customHeight="1" x14ac:dyDescent="0.2">
      <c r="A939" s="54">
        <f>A937+1</f>
        <v>41</v>
      </c>
      <c r="B939" s="69" t="s">
        <v>810</v>
      </c>
      <c r="C939" s="51" t="s">
        <v>8</v>
      </c>
      <c r="D939" s="53">
        <v>35</v>
      </c>
    </row>
    <row r="940" spans="1:4" s="100" customFormat="1" ht="14.1" customHeight="1" x14ac:dyDescent="0.2">
      <c r="A940" s="54">
        <f t="shared" si="18"/>
        <v>42</v>
      </c>
      <c r="B940" s="69" t="s">
        <v>813</v>
      </c>
      <c r="C940" s="51" t="s">
        <v>8</v>
      </c>
      <c r="D940" s="53">
        <v>500</v>
      </c>
    </row>
    <row r="941" spans="1:4" s="100" customFormat="1" ht="14.1" customHeight="1" x14ac:dyDescent="0.2">
      <c r="A941" s="52"/>
      <c r="B941" s="47" t="s">
        <v>147</v>
      </c>
      <c r="C941" s="51"/>
      <c r="D941" s="53"/>
    </row>
    <row r="942" spans="1:4" ht="25.5" x14ac:dyDescent="0.3">
      <c r="A942" s="54">
        <f>A940+1</f>
        <v>43</v>
      </c>
      <c r="B942" s="84" t="s">
        <v>988</v>
      </c>
      <c r="C942" s="51" t="s">
        <v>3</v>
      </c>
      <c r="D942" s="53">
        <v>1</v>
      </c>
    </row>
    <row r="943" spans="1:4" s="100" customFormat="1" ht="14.1" customHeight="1" x14ac:dyDescent="0.2">
      <c r="A943" s="52"/>
      <c r="B943" s="47" t="s">
        <v>74</v>
      </c>
      <c r="C943" s="51"/>
      <c r="D943" s="53"/>
    </row>
    <row r="944" spans="1:4" s="100" customFormat="1" ht="14.1" customHeight="1" x14ac:dyDescent="0.2">
      <c r="A944" s="54">
        <f>A942+1</f>
        <v>44</v>
      </c>
      <c r="B944" s="19" t="s">
        <v>989</v>
      </c>
      <c r="C944" s="51" t="s">
        <v>3</v>
      </c>
      <c r="D944" s="10">
        <v>1</v>
      </c>
    </row>
    <row r="945" spans="1:4" s="100" customFormat="1" ht="14.1" customHeight="1" x14ac:dyDescent="0.2">
      <c r="A945" s="54">
        <f t="shared" si="18"/>
        <v>45</v>
      </c>
      <c r="B945" s="117" t="s">
        <v>990</v>
      </c>
      <c r="C945" s="51" t="s">
        <v>8</v>
      </c>
      <c r="D945" s="10">
        <v>1</v>
      </c>
    </row>
    <row r="946" spans="1:4" s="100" customFormat="1" ht="14.1" customHeight="1" x14ac:dyDescent="0.2">
      <c r="A946" s="54">
        <f t="shared" si="18"/>
        <v>46</v>
      </c>
      <c r="B946" s="19" t="s">
        <v>991</v>
      </c>
      <c r="C946" s="51" t="s">
        <v>0</v>
      </c>
      <c r="D946" s="10">
        <v>100</v>
      </c>
    </row>
    <row r="947" spans="1:4" s="100" customFormat="1" ht="14.1" customHeight="1" x14ac:dyDescent="0.2">
      <c r="A947" s="54">
        <f t="shared" si="18"/>
        <v>47</v>
      </c>
      <c r="B947" s="19" t="s">
        <v>78</v>
      </c>
      <c r="C947" s="51" t="s">
        <v>80</v>
      </c>
      <c r="D947" s="10">
        <v>1</v>
      </c>
    </row>
    <row r="948" spans="1:4" s="100" customFormat="1" ht="14.1" customHeight="1" x14ac:dyDescent="0.2">
      <c r="A948" s="52"/>
      <c r="B948" s="47" t="s">
        <v>61</v>
      </c>
      <c r="C948" s="51"/>
      <c r="D948" s="53"/>
    </row>
    <row r="949" spans="1:4" s="100" customFormat="1" ht="14.1" customHeight="1" x14ac:dyDescent="0.2">
      <c r="A949" s="54">
        <f>A947+1</f>
        <v>48</v>
      </c>
      <c r="B949" s="70" t="s">
        <v>62</v>
      </c>
      <c r="C949" s="51" t="s">
        <v>8</v>
      </c>
      <c r="D949" s="53">
        <v>440</v>
      </c>
    </row>
    <row r="950" spans="1:4" s="100" customFormat="1" ht="14.1" customHeight="1" x14ac:dyDescent="0.2">
      <c r="A950" s="54">
        <f t="shared" si="18"/>
        <v>49</v>
      </c>
      <c r="B950" s="70" t="s">
        <v>63</v>
      </c>
      <c r="C950" s="51" t="s">
        <v>8</v>
      </c>
      <c r="D950" s="53">
        <v>30</v>
      </c>
    </row>
    <row r="951" spans="1:4" s="100" customFormat="1" ht="14.1" customHeight="1" x14ac:dyDescent="0.2">
      <c r="A951" s="54">
        <f t="shared" si="18"/>
        <v>50</v>
      </c>
      <c r="B951" s="70" t="s">
        <v>64</v>
      </c>
      <c r="C951" s="51" t="s">
        <v>0</v>
      </c>
      <c r="D951" s="53">
        <v>14</v>
      </c>
    </row>
    <row r="952" spans="1:4" s="100" customFormat="1" ht="14.1" customHeight="1" x14ac:dyDescent="0.2">
      <c r="A952" s="54">
        <f t="shared" si="18"/>
        <v>51</v>
      </c>
      <c r="B952" s="70" t="s">
        <v>65</v>
      </c>
      <c r="C952" s="51" t="s">
        <v>0</v>
      </c>
      <c r="D952" s="53">
        <v>1</v>
      </c>
    </row>
    <row r="953" spans="1:4" s="100" customFormat="1" ht="14.1" customHeight="1" x14ac:dyDescent="0.2">
      <c r="A953" s="54">
        <f t="shared" si="18"/>
        <v>52</v>
      </c>
      <c r="B953" s="70" t="s">
        <v>66</v>
      </c>
      <c r="C953" s="51" t="s">
        <v>0</v>
      </c>
      <c r="D953" s="53">
        <v>210</v>
      </c>
    </row>
    <row r="954" spans="1:4" s="100" customFormat="1" ht="14.1" customHeight="1" x14ac:dyDescent="0.2">
      <c r="A954" s="54">
        <f t="shared" si="18"/>
        <v>53</v>
      </c>
      <c r="B954" s="70" t="s">
        <v>466</v>
      </c>
      <c r="C954" s="51" t="s">
        <v>0</v>
      </c>
      <c r="D954" s="53">
        <v>250</v>
      </c>
    </row>
    <row r="955" spans="1:4" s="100" customFormat="1" ht="14.1" customHeight="1" x14ac:dyDescent="0.2">
      <c r="A955" s="54">
        <f t="shared" si="18"/>
        <v>54</v>
      </c>
      <c r="B955" s="70" t="s">
        <v>67</v>
      </c>
      <c r="C955" s="51" t="s">
        <v>0</v>
      </c>
      <c r="D955" s="53">
        <v>12</v>
      </c>
    </row>
    <row r="956" spans="1:4" s="100" customFormat="1" ht="14.1" customHeight="1" x14ac:dyDescent="0.2">
      <c r="A956" s="54">
        <f t="shared" si="18"/>
        <v>55</v>
      </c>
      <c r="B956" s="70" t="s">
        <v>68</v>
      </c>
      <c r="C956" s="51" t="s">
        <v>0</v>
      </c>
      <c r="D956" s="53">
        <v>30</v>
      </c>
    </row>
    <row r="957" spans="1:4" s="100" customFormat="1" ht="14.1" customHeight="1" x14ac:dyDescent="0.2">
      <c r="A957" s="54">
        <f t="shared" si="18"/>
        <v>56</v>
      </c>
      <c r="B957" s="70" t="s">
        <v>69</v>
      </c>
      <c r="C957" s="51" t="s">
        <v>0</v>
      </c>
      <c r="D957" s="53">
        <v>150</v>
      </c>
    </row>
    <row r="958" spans="1:4" s="100" customFormat="1" ht="14.1" customHeight="1" x14ac:dyDescent="0.2">
      <c r="A958" s="54">
        <f t="shared" si="18"/>
        <v>57</v>
      </c>
      <c r="B958" s="70" t="s">
        <v>70</v>
      </c>
      <c r="C958" s="51" t="s">
        <v>0</v>
      </c>
      <c r="D958" s="53">
        <v>5</v>
      </c>
    </row>
    <row r="959" spans="1:4" s="100" customFormat="1" ht="14.1" customHeight="1" x14ac:dyDescent="0.2">
      <c r="A959" s="54">
        <f t="shared" si="18"/>
        <v>58</v>
      </c>
      <c r="B959" s="70" t="s">
        <v>71</v>
      </c>
      <c r="C959" s="51" t="s">
        <v>8</v>
      </c>
      <c r="D959" s="53">
        <v>190</v>
      </c>
    </row>
    <row r="960" spans="1:4" s="100" customFormat="1" ht="14.1" customHeight="1" x14ac:dyDescent="0.2">
      <c r="A960" s="54">
        <f t="shared" si="18"/>
        <v>59</v>
      </c>
      <c r="B960" s="70" t="s">
        <v>72</v>
      </c>
      <c r="C960" s="51" t="s">
        <v>0</v>
      </c>
      <c r="D960" s="53">
        <v>7</v>
      </c>
    </row>
    <row r="961" spans="1:4" s="100" customFormat="1" ht="14.1" customHeight="1" x14ac:dyDescent="0.2">
      <c r="A961" s="54">
        <f t="shared" si="18"/>
        <v>60</v>
      </c>
      <c r="B961" s="70" t="s">
        <v>812</v>
      </c>
      <c r="C961" s="51" t="s">
        <v>0</v>
      </c>
      <c r="D961" s="53">
        <v>6</v>
      </c>
    </row>
    <row r="962" spans="1:4" s="100" customFormat="1" ht="14.1" customHeight="1" x14ac:dyDescent="0.2">
      <c r="A962" s="54">
        <f t="shared" si="18"/>
        <v>61</v>
      </c>
      <c r="B962" s="70" t="s">
        <v>811</v>
      </c>
      <c r="C962" s="51" t="s">
        <v>0</v>
      </c>
      <c r="D962" s="53">
        <v>2</v>
      </c>
    </row>
    <row r="963" spans="1:4" s="100" customFormat="1" ht="14.1" customHeight="1" x14ac:dyDescent="0.2">
      <c r="A963" s="54">
        <f t="shared" si="18"/>
        <v>62</v>
      </c>
      <c r="B963" s="70" t="s">
        <v>467</v>
      </c>
      <c r="C963" s="51"/>
      <c r="D963" s="53">
        <v>3</v>
      </c>
    </row>
    <row r="964" spans="1:4" s="100" customFormat="1" ht="14.1" customHeight="1" x14ac:dyDescent="0.2">
      <c r="A964" s="54">
        <f t="shared" si="18"/>
        <v>63</v>
      </c>
      <c r="B964" s="70" t="s">
        <v>73</v>
      </c>
      <c r="C964" s="51" t="s">
        <v>0</v>
      </c>
      <c r="D964" s="53">
        <v>10</v>
      </c>
    </row>
    <row r="965" spans="1:4" s="100" customFormat="1" ht="14.1" customHeight="1" x14ac:dyDescent="0.2">
      <c r="A965" s="52"/>
      <c r="B965" s="47" t="s">
        <v>105</v>
      </c>
      <c r="C965" s="51"/>
      <c r="D965" s="53"/>
    </row>
    <row r="966" spans="1:4" s="100" customFormat="1" ht="14.1" customHeight="1" x14ac:dyDescent="0.2">
      <c r="A966" s="89">
        <f>A964+1</f>
        <v>64</v>
      </c>
      <c r="B966" s="19" t="s">
        <v>994</v>
      </c>
      <c r="C966" s="4" t="s">
        <v>3</v>
      </c>
      <c r="D966" s="10">
        <v>12</v>
      </c>
    </row>
    <row r="967" spans="1:4" s="100" customFormat="1" ht="14.1" customHeight="1" x14ac:dyDescent="0.2">
      <c r="A967" s="89">
        <f t="shared" ref="A967:A975" si="19">A966+1</f>
        <v>65</v>
      </c>
      <c r="B967" s="19" t="s">
        <v>993</v>
      </c>
      <c r="C967" s="4" t="s">
        <v>0</v>
      </c>
      <c r="D967" s="10">
        <v>12</v>
      </c>
    </row>
    <row r="968" spans="1:4" s="100" customFormat="1" ht="14.1" customHeight="1" x14ac:dyDescent="0.2">
      <c r="A968" s="89">
        <f t="shared" si="19"/>
        <v>66</v>
      </c>
      <c r="B968" s="19" t="s">
        <v>995</v>
      </c>
      <c r="C968" s="4" t="s">
        <v>8</v>
      </c>
      <c r="D968" s="10">
        <v>270</v>
      </c>
    </row>
    <row r="969" spans="1:4" s="100" customFormat="1" ht="14.1" customHeight="1" x14ac:dyDescent="0.2">
      <c r="A969" s="89">
        <f t="shared" si="19"/>
        <v>67</v>
      </c>
      <c r="B969" s="19" t="s">
        <v>996</v>
      </c>
      <c r="C969" s="4" t="s">
        <v>8</v>
      </c>
      <c r="D969" s="10">
        <v>72</v>
      </c>
    </row>
    <row r="970" spans="1:4" s="100" customFormat="1" ht="14.1" customHeight="1" x14ac:dyDescent="0.2">
      <c r="A970" s="89">
        <f t="shared" si="19"/>
        <v>68</v>
      </c>
      <c r="B970" s="19" t="s">
        <v>997</v>
      </c>
      <c r="C970" s="4" t="s">
        <v>3</v>
      </c>
      <c r="D970" s="10">
        <v>12</v>
      </c>
    </row>
    <row r="971" spans="1:4" s="100" customFormat="1" ht="14.1" customHeight="1" x14ac:dyDescent="0.2">
      <c r="A971" s="89">
        <f t="shared" si="19"/>
        <v>69</v>
      </c>
      <c r="B971" s="19" t="s">
        <v>998</v>
      </c>
      <c r="C971" s="4" t="s">
        <v>3</v>
      </c>
      <c r="D971" s="10">
        <v>12</v>
      </c>
    </row>
    <row r="972" spans="1:4" s="100" customFormat="1" ht="14.1" customHeight="1" x14ac:dyDescent="0.2">
      <c r="A972" s="89">
        <f t="shared" si="19"/>
        <v>70</v>
      </c>
      <c r="B972" s="19" t="s">
        <v>999</v>
      </c>
      <c r="C972" s="4" t="s">
        <v>8</v>
      </c>
      <c r="D972" s="10">
        <v>50</v>
      </c>
    </row>
    <row r="973" spans="1:4" s="100" customFormat="1" ht="14.1" customHeight="1" x14ac:dyDescent="0.2">
      <c r="A973" s="89">
        <f t="shared" si="19"/>
        <v>71</v>
      </c>
      <c r="B973" s="19" t="s">
        <v>1000</v>
      </c>
      <c r="C973" s="4" t="s">
        <v>8</v>
      </c>
      <c r="D973" s="10">
        <v>40</v>
      </c>
    </row>
    <row r="974" spans="1:4" s="100" customFormat="1" ht="14.1" customHeight="1" x14ac:dyDescent="0.2">
      <c r="A974" s="89">
        <f t="shared" si="19"/>
        <v>72</v>
      </c>
      <c r="B974" s="19" t="s">
        <v>1001</v>
      </c>
      <c r="C974" s="4" t="s">
        <v>3</v>
      </c>
      <c r="D974" s="10" t="s">
        <v>992</v>
      </c>
    </row>
    <row r="975" spans="1:4" s="100" customFormat="1" ht="14.1" customHeight="1" x14ac:dyDescent="0.2">
      <c r="A975" s="89">
        <f t="shared" si="19"/>
        <v>73</v>
      </c>
      <c r="B975" s="19" t="s">
        <v>1002</v>
      </c>
      <c r="C975" s="4" t="s">
        <v>3</v>
      </c>
      <c r="D975" s="10">
        <v>24</v>
      </c>
    </row>
    <row r="976" spans="1:4" s="100" customFormat="1" ht="14.1" customHeight="1" x14ac:dyDescent="0.2">
      <c r="A976" s="52"/>
      <c r="B976" s="47" t="s">
        <v>74</v>
      </c>
      <c r="C976" s="51"/>
      <c r="D976" s="53"/>
    </row>
    <row r="977" spans="1:4" s="100" customFormat="1" ht="14.1" customHeight="1" x14ac:dyDescent="0.2">
      <c r="A977" s="54">
        <f>A975+1</f>
        <v>74</v>
      </c>
      <c r="B977" s="70" t="s">
        <v>75</v>
      </c>
      <c r="C977" s="51" t="s">
        <v>3</v>
      </c>
      <c r="D977" s="53">
        <v>1</v>
      </c>
    </row>
    <row r="978" spans="1:4" s="100" customFormat="1" ht="14.1" customHeight="1" x14ac:dyDescent="0.2">
      <c r="A978" s="54">
        <f t="shared" ref="A978:A979" si="20">A977+1</f>
        <v>75</v>
      </c>
      <c r="B978" s="70" t="s">
        <v>77</v>
      </c>
      <c r="C978" s="51" t="s">
        <v>8</v>
      </c>
      <c r="D978" s="53">
        <v>380</v>
      </c>
    </row>
    <row r="979" spans="1:4" s="100" customFormat="1" ht="14.1" customHeight="1" x14ac:dyDescent="0.2">
      <c r="A979" s="54">
        <f t="shared" si="20"/>
        <v>76</v>
      </c>
      <c r="B979" s="70" t="s">
        <v>78</v>
      </c>
      <c r="C979" s="51" t="s">
        <v>3</v>
      </c>
      <c r="D979" s="53">
        <v>1</v>
      </c>
    </row>
    <row r="980" spans="1:4" s="100" customFormat="1" ht="14.1" customHeight="1" x14ac:dyDescent="0.2">
      <c r="A980" s="54"/>
      <c r="B980" s="47" t="s">
        <v>1105</v>
      </c>
      <c r="C980" s="51"/>
      <c r="D980" s="53"/>
    </row>
    <row r="981" spans="1:4" s="100" customFormat="1" ht="24.6" customHeight="1" x14ac:dyDescent="0.2">
      <c r="A981" s="54">
        <v>77</v>
      </c>
      <c r="B981" s="84" t="s">
        <v>1106</v>
      </c>
      <c r="C981" s="51" t="s">
        <v>0</v>
      </c>
      <c r="D981" s="53">
        <v>1</v>
      </c>
    </row>
    <row r="982" spans="1:4" s="100" customFormat="1" ht="14.1" customHeight="1" x14ac:dyDescent="0.2">
      <c r="A982" s="54"/>
      <c r="B982" s="70"/>
      <c r="C982" s="51"/>
      <c r="D982" s="53"/>
    </row>
    <row r="983" spans="1:4" s="100" customFormat="1" ht="14.1" customHeight="1" x14ac:dyDescent="0.2">
      <c r="A983" s="4"/>
      <c r="B983" s="16" t="s">
        <v>468</v>
      </c>
      <c r="C983" s="8"/>
      <c r="D983" s="43"/>
    </row>
    <row r="984" spans="1:4" s="100" customFormat="1" ht="14.1" customHeight="1" x14ac:dyDescent="0.2">
      <c r="A984" s="112"/>
      <c r="B984" s="54" t="s">
        <v>1003</v>
      </c>
      <c r="C984" s="8"/>
      <c r="D984" s="43"/>
    </row>
    <row r="985" spans="1:4" s="100" customFormat="1" ht="14.1" customHeight="1" x14ac:dyDescent="0.2">
      <c r="A985" s="68">
        <v>1</v>
      </c>
      <c r="B985" s="19" t="s">
        <v>1004</v>
      </c>
      <c r="C985" s="51" t="s">
        <v>55</v>
      </c>
      <c r="D985" s="53">
        <v>1</v>
      </c>
    </row>
    <row r="986" spans="1:4" s="100" customFormat="1" ht="14.1" customHeight="1" x14ac:dyDescent="0.2">
      <c r="A986" s="68">
        <v>2</v>
      </c>
      <c r="B986" s="19" t="s">
        <v>1010</v>
      </c>
      <c r="C986" s="51" t="s">
        <v>16</v>
      </c>
      <c r="D986" s="53">
        <v>1</v>
      </c>
    </row>
    <row r="987" spans="1:4" s="100" customFormat="1" ht="14.1" customHeight="1" x14ac:dyDescent="0.2">
      <c r="A987" s="91">
        <v>3</v>
      </c>
      <c r="B987" s="92" t="s">
        <v>1009</v>
      </c>
      <c r="C987" s="51" t="s">
        <v>16</v>
      </c>
      <c r="D987" s="53">
        <v>1</v>
      </c>
    </row>
    <row r="988" spans="1:4" s="100" customFormat="1" ht="14.1" customHeight="1" x14ac:dyDescent="0.2">
      <c r="A988" s="91"/>
      <c r="B988" s="89" t="s">
        <v>1005</v>
      </c>
      <c r="C988" s="51"/>
      <c r="D988" s="53"/>
    </row>
    <row r="989" spans="1:4" s="100" customFormat="1" ht="14.1" customHeight="1" x14ac:dyDescent="0.2">
      <c r="A989" s="93">
        <v>4</v>
      </c>
      <c r="B989" s="19" t="s">
        <v>1011</v>
      </c>
      <c r="C989" s="51" t="s">
        <v>16</v>
      </c>
      <c r="D989" s="53">
        <v>3</v>
      </c>
    </row>
    <row r="990" spans="1:4" s="100" customFormat="1" ht="14.1" customHeight="1" x14ac:dyDescent="0.2">
      <c r="A990" s="93">
        <v>5</v>
      </c>
      <c r="B990" s="19" t="s">
        <v>1012</v>
      </c>
      <c r="C990" s="51" t="s">
        <v>16</v>
      </c>
      <c r="D990" s="53">
        <v>118</v>
      </c>
    </row>
    <row r="991" spans="1:4" s="100" customFormat="1" ht="14.1" customHeight="1" x14ac:dyDescent="0.2">
      <c r="A991" s="93">
        <v>6</v>
      </c>
      <c r="B991" s="19" t="s">
        <v>1013</v>
      </c>
      <c r="C991" s="51" t="s">
        <v>16</v>
      </c>
      <c r="D991" s="53">
        <v>10</v>
      </c>
    </row>
    <row r="992" spans="1:4" s="100" customFormat="1" ht="14.1" customHeight="1" x14ac:dyDescent="0.2">
      <c r="A992" s="93">
        <v>7</v>
      </c>
      <c r="B992" s="19" t="s">
        <v>1014</v>
      </c>
      <c r="C992" s="51" t="s">
        <v>16</v>
      </c>
      <c r="D992" s="53">
        <v>12</v>
      </c>
    </row>
    <row r="993" spans="1:4" s="100" customFormat="1" ht="14.1" customHeight="1" x14ac:dyDescent="0.2">
      <c r="A993" s="93">
        <v>8</v>
      </c>
      <c r="B993" s="19" t="s">
        <v>1015</v>
      </c>
      <c r="C993" s="51" t="s">
        <v>16</v>
      </c>
      <c r="D993" s="53">
        <v>56</v>
      </c>
    </row>
    <row r="994" spans="1:4" s="100" customFormat="1" ht="14.1" customHeight="1" x14ac:dyDescent="0.2">
      <c r="A994" s="93">
        <v>9</v>
      </c>
      <c r="B994" s="19" t="s">
        <v>1016</v>
      </c>
      <c r="C994" s="51" t="s">
        <v>16</v>
      </c>
      <c r="D994" s="53">
        <v>103</v>
      </c>
    </row>
    <row r="995" spans="1:4" s="100" customFormat="1" ht="14.1" customHeight="1" x14ac:dyDescent="0.2">
      <c r="A995" s="93">
        <v>10</v>
      </c>
      <c r="B995" s="19" t="s">
        <v>1017</v>
      </c>
      <c r="C995" s="51" t="s">
        <v>16</v>
      </c>
      <c r="D995" s="53">
        <v>5</v>
      </c>
    </row>
    <row r="996" spans="1:4" s="100" customFormat="1" ht="14.1" customHeight="1" x14ac:dyDescent="0.2">
      <c r="A996" s="93">
        <v>11</v>
      </c>
      <c r="B996" s="19" t="s">
        <v>1018</v>
      </c>
      <c r="C996" s="51" t="s">
        <v>16</v>
      </c>
      <c r="D996" s="53">
        <v>10</v>
      </c>
    </row>
    <row r="997" spans="1:4" s="100" customFormat="1" ht="14.1" customHeight="1" x14ac:dyDescent="0.2">
      <c r="A997" s="93">
        <v>12</v>
      </c>
      <c r="B997" s="19" t="s">
        <v>1019</v>
      </c>
      <c r="C997" s="51" t="s">
        <v>16</v>
      </c>
      <c r="D997" s="53">
        <v>1</v>
      </c>
    </row>
    <row r="998" spans="1:4" s="100" customFormat="1" ht="14.1" customHeight="1" x14ac:dyDescent="0.2">
      <c r="A998" s="93">
        <v>13</v>
      </c>
      <c r="B998" s="70" t="s">
        <v>1006</v>
      </c>
      <c r="C998" s="51" t="s">
        <v>55</v>
      </c>
      <c r="D998" s="53">
        <v>1</v>
      </c>
    </row>
    <row r="999" spans="1:4" s="100" customFormat="1" ht="14.1" customHeight="1" x14ac:dyDescent="0.2">
      <c r="A999" s="91"/>
      <c r="B999" s="54" t="s">
        <v>1007</v>
      </c>
      <c r="C999" s="51"/>
      <c r="D999" s="53"/>
    </row>
    <row r="1000" spans="1:4" s="100" customFormat="1" ht="14.1" customHeight="1" x14ac:dyDescent="0.2">
      <c r="A1000" s="91">
        <v>14</v>
      </c>
      <c r="B1000" s="70" t="s">
        <v>1020</v>
      </c>
      <c r="C1000" s="51" t="s">
        <v>8</v>
      </c>
      <c r="D1000" s="53">
        <v>140</v>
      </c>
    </row>
    <row r="1001" spans="1:4" s="100" customFormat="1" ht="14.1" customHeight="1" x14ac:dyDescent="0.2">
      <c r="A1001" s="91">
        <v>15</v>
      </c>
      <c r="B1001" s="70" t="s">
        <v>1021</v>
      </c>
      <c r="C1001" s="51" t="s">
        <v>8</v>
      </c>
      <c r="D1001" s="53">
        <v>1000</v>
      </c>
    </row>
    <row r="1002" spans="1:4" s="100" customFormat="1" ht="14.1" customHeight="1" x14ac:dyDescent="0.2">
      <c r="A1002" s="91">
        <v>16</v>
      </c>
      <c r="B1002" s="70" t="s">
        <v>1022</v>
      </c>
      <c r="C1002" s="51" t="s">
        <v>8</v>
      </c>
      <c r="D1002" s="53">
        <v>300</v>
      </c>
    </row>
    <row r="1003" spans="1:4" s="100" customFormat="1" ht="14.1" customHeight="1" x14ac:dyDescent="0.2">
      <c r="A1003" s="91"/>
      <c r="B1003" s="54" t="s">
        <v>74</v>
      </c>
      <c r="C1003" s="51"/>
      <c r="D1003" s="53"/>
    </row>
    <row r="1004" spans="1:4" s="100" customFormat="1" ht="14.1" customHeight="1" x14ac:dyDescent="0.2">
      <c r="A1004" s="91">
        <v>17</v>
      </c>
      <c r="B1004" s="70" t="s">
        <v>76</v>
      </c>
      <c r="C1004" s="51" t="s">
        <v>8</v>
      </c>
      <c r="D1004" s="53">
        <v>20</v>
      </c>
    </row>
    <row r="1005" spans="1:4" s="100" customFormat="1" ht="14.1" customHeight="1" x14ac:dyDescent="0.2">
      <c r="A1005" s="68">
        <v>18</v>
      </c>
      <c r="B1005" s="70" t="s">
        <v>1023</v>
      </c>
      <c r="C1005" s="51" t="s">
        <v>55</v>
      </c>
      <c r="D1005" s="53">
        <v>1</v>
      </c>
    </row>
    <row r="1006" spans="1:4" s="100" customFormat="1" ht="14.1" customHeight="1" x14ac:dyDescent="0.2">
      <c r="A1006" s="91">
        <v>19</v>
      </c>
      <c r="B1006" s="70" t="s">
        <v>1108</v>
      </c>
      <c r="C1006" s="51" t="s">
        <v>55</v>
      </c>
      <c r="D1006" s="53">
        <v>1</v>
      </c>
    </row>
    <row r="1007" spans="1:4" s="100" customFormat="1" ht="14.1" customHeight="1" x14ac:dyDescent="0.2">
      <c r="A1007" s="68">
        <v>20</v>
      </c>
      <c r="B1007" s="70" t="s">
        <v>1024</v>
      </c>
      <c r="C1007" s="51" t="s">
        <v>55</v>
      </c>
      <c r="D1007" s="53">
        <v>20</v>
      </c>
    </row>
    <row r="1008" spans="1:4" s="100" customFormat="1" ht="14.1" customHeight="1" x14ac:dyDescent="0.2">
      <c r="A1008" s="91">
        <v>21</v>
      </c>
      <c r="B1008" s="70" t="s">
        <v>1025</v>
      </c>
      <c r="C1008" s="51" t="s">
        <v>16</v>
      </c>
      <c r="D1008" s="53">
        <v>5</v>
      </c>
    </row>
    <row r="1009" spans="1:4" s="100" customFormat="1" ht="14.1" customHeight="1" x14ac:dyDescent="0.2">
      <c r="A1009" s="68">
        <v>22</v>
      </c>
      <c r="B1009" s="70" t="s">
        <v>1026</v>
      </c>
      <c r="C1009" s="51" t="s">
        <v>55</v>
      </c>
      <c r="D1009" s="53">
        <v>1</v>
      </c>
    </row>
    <row r="1010" spans="1:4" s="100" customFormat="1" ht="14.1" customHeight="1" x14ac:dyDescent="0.2">
      <c r="A1010" s="91">
        <v>23</v>
      </c>
      <c r="B1010" s="70" t="s">
        <v>1008</v>
      </c>
      <c r="C1010" s="51" t="s">
        <v>55</v>
      </c>
      <c r="D1010" s="53">
        <v>1</v>
      </c>
    </row>
    <row r="1011" spans="1:4" s="100" customFormat="1" ht="14.1" customHeight="1" x14ac:dyDescent="0.2">
      <c r="A1011" s="91">
        <v>24</v>
      </c>
      <c r="B1011" s="94" t="s">
        <v>79</v>
      </c>
      <c r="C1011" s="51" t="s">
        <v>55</v>
      </c>
      <c r="D1011" s="53">
        <v>1</v>
      </c>
    </row>
    <row r="1012" spans="1:4" s="100" customFormat="1" ht="14.1" customHeight="1" x14ac:dyDescent="0.2">
      <c r="A1012" s="4"/>
      <c r="B1012" s="102" t="s">
        <v>469</v>
      </c>
      <c r="C1012" s="4"/>
      <c r="D1012" s="10"/>
    </row>
    <row r="1013" spans="1:4" s="100" customFormat="1" ht="14.1" customHeight="1" x14ac:dyDescent="0.2">
      <c r="A1013" s="4"/>
      <c r="B1013" s="71" t="s">
        <v>470</v>
      </c>
      <c r="C1013" s="48"/>
      <c r="D1013" s="43"/>
    </row>
    <row r="1014" spans="1:4" s="100" customFormat="1" ht="14.1" customHeight="1" x14ac:dyDescent="0.2">
      <c r="A1014" s="4">
        <f>A1013+1</f>
        <v>1</v>
      </c>
      <c r="B1014" s="72" t="s">
        <v>1031</v>
      </c>
      <c r="C1014" s="48" t="s">
        <v>55</v>
      </c>
      <c r="D1014" s="43">
        <v>1</v>
      </c>
    </row>
    <row r="1015" spans="1:4" s="100" customFormat="1" ht="14.1" customHeight="1" x14ac:dyDescent="0.2">
      <c r="A1015" s="4">
        <f t="shared" ref="A1015:A1036" si="21">A1014+1</f>
        <v>2</v>
      </c>
      <c r="B1015" s="72" t="s">
        <v>1032</v>
      </c>
      <c r="C1015" s="48" t="s">
        <v>16</v>
      </c>
      <c r="D1015" s="43">
        <v>1</v>
      </c>
    </row>
    <row r="1016" spans="1:4" s="100" customFormat="1" ht="14.1" customHeight="1" x14ac:dyDescent="0.2">
      <c r="A1016" s="4">
        <f t="shared" si="21"/>
        <v>3</v>
      </c>
      <c r="B1016" s="72" t="s">
        <v>1033</v>
      </c>
      <c r="C1016" s="48" t="s">
        <v>55</v>
      </c>
      <c r="D1016" s="43">
        <v>3</v>
      </c>
    </row>
    <row r="1017" spans="1:4" s="100" customFormat="1" ht="14.1" customHeight="1" x14ac:dyDescent="0.2">
      <c r="A1017" s="4">
        <f t="shared" si="21"/>
        <v>4</v>
      </c>
      <c r="B1017" s="9" t="s">
        <v>1034</v>
      </c>
      <c r="C1017" s="48" t="s">
        <v>16</v>
      </c>
      <c r="D1017" s="43">
        <v>1</v>
      </c>
    </row>
    <row r="1018" spans="1:4" s="100" customFormat="1" ht="14.1" customHeight="1" x14ac:dyDescent="0.2">
      <c r="A1018" s="4">
        <f t="shared" si="21"/>
        <v>5</v>
      </c>
      <c r="B1018" s="9" t="s">
        <v>471</v>
      </c>
      <c r="C1018" s="48" t="s">
        <v>16</v>
      </c>
      <c r="D1018" s="43">
        <v>1</v>
      </c>
    </row>
    <row r="1019" spans="1:4" s="100" customFormat="1" ht="14.1" customHeight="1" x14ac:dyDescent="0.2">
      <c r="A1019" s="4">
        <f t="shared" si="21"/>
        <v>6</v>
      </c>
      <c r="B1019" s="9" t="s">
        <v>1027</v>
      </c>
      <c r="C1019" s="48" t="s">
        <v>16</v>
      </c>
      <c r="D1019" s="43">
        <v>38</v>
      </c>
    </row>
    <row r="1020" spans="1:4" s="100" customFormat="1" x14ac:dyDescent="0.2">
      <c r="A1020" s="4">
        <f t="shared" si="21"/>
        <v>7</v>
      </c>
      <c r="B1020" s="72" t="s">
        <v>1028</v>
      </c>
      <c r="C1020" s="48" t="s">
        <v>16</v>
      </c>
      <c r="D1020" s="43">
        <v>1</v>
      </c>
    </row>
    <row r="1021" spans="1:4" s="100" customFormat="1" ht="14.1" customHeight="1" x14ac:dyDescent="0.2">
      <c r="A1021" s="4">
        <f t="shared" si="21"/>
        <v>8</v>
      </c>
      <c r="B1021" s="72" t="s">
        <v>1029</v>
      </c>
      <c r="C1021" s="48" t="s">
        <v>16</v>
      </c>
      <c r="D1021" s="43">
        <v>1</v>
      </c>
    </row>
    <row r="1022" spans="1:4" s="100" customFormat="1" ht="14.1" customHeight="1" x14ac:dyDescent="0.2">
      <c r="A1022" s="4">
        <f t="shared" si="21"/>
        <v>9</v>
      </c>
      <c r="B1022" s="72" t="s">
        <v>1030</v>
      </c>
      <c r="C1022" s="48" t="s">
        <v>16</v>
      </c>
      <c r="D1022" s="43">
        <v>1</v>
      </c>
    </row>
    <row r="1023" spans="1:4" s="100" customFormat="1" ht="14.1" customHeight="1" x14ac:dyDescent="0.2">
      <c r="A1023" s="4"/>
      <c r="B1023" s="71" t="s">
        <v>148</v>
      </c>
      <c r="C1023" s="48"/>
      <c r="D1023" s="43"/>
    </row>
    <row r="1024" spans="1:4" s="100" customFormat="1" ht="14.1" customHeight="1" x14ac:dyDescent="0.2">
      <c r="A1024" s="4">
        <v>10</v>
      </c>
      <c r="B1024" s="72" t="s">
        <v>1035</v>
      </c>
      <c r="C1024" s="48" t="s">
        <v>16</v>
      </c>
      <c r="D1024" s="43">
        <v>40</v>
      </c>
    </row>
    <row r="1025" spans="1:4" s="100" customFormat="1" ht="14.1" customHeight="1" x14ac:dyDescent="0.2">
      <c r="A1025" s="4"/>
      <c r="B1025" s="71" t="s">
        <v>1007</v>
      </c>
      <c r="C1025" s="48"/>
      <c r="D1025" s="43"/>
    </row>
    <row r="1026" spans="1:4" s="100" customFormat="1" ht="14.1" customHeight="1" x14ac:dyDescent="0.2">
      <c r="A1026" s="4">
        <v>11</v>
      </c>
      <c r="B1026" s="72" t="s">
        <v>1036</v>
      </c>
      <c r="C1026" s="48" t="s">
        <v>8</v>
      </c>
      <c r="D1026" s="43">
        <v>1760</v>
      </c>
    </row>
    <row r="1027" spans="1:4" s="100" customFormat="1" ht="14.1" customHeight="1" x14ac:dyDescent="0.2">
      <c r="A1027" s="4">
        <f>A1026+1</f>
        <v>12</v>
      </c>
      <c r="B1027" s="72" t="s">
        <v>1037</v>
      </c>
      <c r="C1027" s="48" t="s">
        <v>8</v>
      </c>
      <c r="D1027" s="43">
        <v>30</v>
      </c>
    </row>
    <row r="1028" spans="1:4" s="100" customFormat="1" ht="14.1" customHeight="1" x14ac:dyDescent="0.2">
      <c r="A1028" s="4">
        <f>A1027+1</f>
        <v>13</v>
      </c>
      <c r="B1028" s="72" t="s">
        <v>1022</v>
      </c>
      <c r="C1028" s="48" t="s">
        <v>8</v>
      </c>
      <c r="D1028" s="43">
        <v>500</v>
      </c>
    </row>
    <row r="1029" spans="1:4" s="100" customFormat="1" ht="14.1" customHeight="1" x14ac:dyDescent="0.2">
      <c r="A1029" s="4"/>
      <c r="B1029" s="17" t="s">
        <v>60</v>
      </c>
      <c r="C1029" s="48"/>
      <c r="D1029" s="43"/>
    </row>
    <row r="1030" spans="1:4" s="100" customFormat="1" ht="14.1" customHeight="1" x14ac:dyDescent="0.2">
      <c r="A1030" s="4">
        <v>14</v>
      </c>
      <c r="B1030" s="9" t="s">
        <v>1038</v>
      </c>
      <c r="C1030" s="48" t="s">
        <v>8</v>
      </c>
      <c r="D1030" s="43">
        <v>35</v>
      </c>
    </row>
    <row r="1031" spans="1:4" s="100" customFormat="1" ht="14.1" customHeight="1" x14ac:dyDescent="0.2">
      <c r="A1031" s="4"/>
      <c r="B1031" s="17" t="s">
        <v>74</v>
      </c>
      <c r="C1031" s="4"/>
      <c r="D1031" s="10"/>
    </row>
    <row r="1032" spans="1:4" s="100" customFormat="1" ht="14.1" customHeight="1" x14ac:dyDescent="0.2">
      <c r="A1032" s="4">
        <v>15</v>
      </c>
      <c r="B1032" s="9" t="s">
        <v>1039</v>
      </c>
      <c r="C1032" s="4" t="s">
        <v>55</v>
      </c>
      <c r="D1032" s="10">
        <v>1</v>
      </c>
    </row>
    <row r="1033" spans="1:4" s="100" customFormat="1" ht="14.1" customHeight="1" x14ac:dyDescent="0.2">
      <c r="A1033" s="4">
        <v>16</v>
      </c>
      <c r="B1033" s="9" t="s">
        <v>1040</v>
      </c>
      <c r="C1033" s="4" t="s">
        <v>55</v>
      </c>
      <c r="D1033" s="10">
        <v>1</v>
      </c>
    </row>
    <row r="1034" spans="1:4" s="100" customFormat="1" ht="14.1" customHeight="1" x14ac:dyDescent="0.2">
      <c r="A1034" s="4">
        <v>17</v>
      </c>
      <c r="B1034" s="9" t="s">
        <v>1041</v>
      </c>
      <c r="C1034" s="4" t="s">
        <v>16</v>
      </c>
      <c r="D1034" s="10">
        <v>5</v>
      </c>
    </row>
    <row r="1035" spans="1:4" s="100" customFormat="1" ht="14.1" customHeight="1" x14ac:dyDescent="0.2">
      <c r="A1035" s="4">
        <f t="shared" si="21"/>
        <v>18</v>
      </c>
      <c r="B1035" s="72" t="s">
        <v>1042</v>
      </c>
      <c r="C1035" s="4" t="s">
        <v>55</v>
      </c>
      <c r="D1035" s="10">
        <v>1</v>
      </c>
    </row>
    <row r="1036" spans="1:4" s="100" customFormat="1" ht="14.1" customHeight="1" x14ac:dyDescent="0.2">
      <c r="A1036" s="4">
        <f t="shared" si="21"/>
        <v>19</v>
      </c>
      <c r="B1036" s="9" t="s">
        <v>79</v>
      </c>
      <c r="C1036" s="4" t="s">
        <v>55</v>
      </c>
      <c r="D1036" s="10">
        <v>1</v>
      </c>
    </row>
    <row r="1037" spans="1:4" s="100" customFormat="1" ht="14.1" customHeight="1" x14ac:dyDescent="0.2">
      <c r="A1037" s="4"/>
      <c r="B1037" s="102" t="s">
        <v>472</v>
      </c>
      <c r="C1037" s="8"/>
      <c r="D1037" s="10"/>
    </row>
    <row r="1038" spans="1:4" ht="38.25" x14ac:dyDescent="0.3">
      <c r="A1038" s="83">
        <v>1</v>
      </c>
      <c r="B1038" s="84" t="s">
        <v>1087</v>
      </c>
      <c r="C1038" s="83" t="s">
        <v>16</v>
      </c>
      <c r="D1038" s="10">
        <v>1</v>
      </c>
    </row>
    <row r="1039" spans="1:4" ht="14.1" customHeight="1" x14ac:dyDescent="0.3">
      <c r="A1039" s="83">
        <v>2</v>
      </c>
      <c r="B1039" s="84" t="s">
        <v>1046</v>
      </c>
      <c r="C1039" s="83" t="s">
        <v>16</v>
      </c>
      <c r="D1039" s="10">
        <v>1</v>
      </c>
    </row>
    <row r="1040" spans="1:4" ht="14.1" customHeight="1" x14ac:dyDescent="0.3">
      <c r="A1040" s="83">
        <v>3</v>
      </c>
      <c r="B1040" s="84" t="s">
        <v>1088</v>
      </c>
      <c r="C1040" s="83" t="s">
        <v>16</v>
      </c>
      <c r="D1040" s="10">
        <v>1</v>
      </c>
    </row>
    <row r="1041" spans="1:4" ht="14.1" customHeight="1" x14ac:dyDescent="0.3">
      <c r="A1041" s="83">
        <v>4</v>
      </c>
      <c r="B1041" s="84" t="s">
        <v>1047</v>
      </c>
      <c r="C1041" s="83" t="s">
        <v>16</v>
      </c>
      <c r="D1041" s="10">
        <v>12</v>
      </c>
    </row>
    <row r="1042" spans="1:4" ht="14.1" customHeight="1" x14ac:dyDescent="0.3">
      <c r="A1042" s="83"/>
      <c r="B1042" s="82" t="s">
        <v>1043</v>
      </c>
      <c r="C1042" s="83"/>
      <c r="D1042" s="10"/>
    </row>
    <row r="1043" spans="1:4" ht="38.25" x14ac:dyDescent="0.3">
      <c r="A1043" s="83">
        <v>5</v>
      </c>
      <c r="B1043" s="84" t="s">
        <v>1089</v>
      </c>
      <c r="C1043" s="83" t="s">
        <v>16</v>
      </c>
      <c r="D1043" s="10">
        <v>8</v>
      </c>
    </row>
    <row r="1044" spans="1:4" ht="51" x14ac:dyDescent="0.3">
      <c r="A1044" s="83">
        <v>6</v>
      </c>
      <c r="B1044" s="84" t="s">
        <v>1048</v>
      </c>
      <c r="C1044" s="83" t="s">
        <v>16</v>
      </c>
      <c r="D1044" s="10">
        <v>4</v>
      </c>
    </row>
    <row r="1045" spans="1:4" s="100" customFormat="1" ht="14.1" customHeight="1" x14ac:dyDescent="0.2">
      <c r="A1045" s="83">
        <v>7</v>
      </c>
      <c r="B1045" s="84" t="s">
        <v>1049</v>
      </c>
      <c r="C1045" s="83" t="s">
        <v>16</v>
      </c>
      <c r="D1045" s="10">
        <v>12</v>
      </c>
    </row>
    <row r="1046" spans="1:4" s="100" customFormat="1" ht="14.1" customHeight="1" x14ac:dyDescent="0.2">
      <c r="A1046" s="83">
        <v>8</v>
      </c>
      <c r="B1046" s="84" t="s">
        <v>1050</v>
      </c>
      <c r="C1046" s="83" t="s">
        <v>16</v>
      </c>
      <c r="D1046" s="10">
        <v>12</v>
      </c>
    </row>
    <row r="1047" spans="1:4" s="100" customFormat="1" ht="14.1" customHeight="1" x14ac:dyDescent="0.2">
      <c r="A1047" s="95">
        <v>9</v>
      </c>
      <c r="B1047" s="84" t="s">
        <v>473</v>
      </c>
      <c r="C1047" s="83" t="s">
        <v>16</v>
      </c>
      <c r="D1047" s="10">
        <v>8</v>
      </c>
    </row>
    <row r="1048" spans="1:4" s="100" customFormat="1" ht="14.1" customHeight="1" x14ac:dyDescent="0.2">
      <c r="A1048" s="83"/>
      <c r="B1048" s="82" t="s">
        <v>1007</v>
      </c>
      <c r="C1048" s="83"/>
      <c r="D1048" s="10"/>
    </row>
    <row r="1049" spans="1:4" s="100" customFormat="1" ht="14.1" customHeight="1" x14ac:dyDescent="0.2">
      <c r="A1049" s="83">
        <v>10</v>
      </c>
      <c r="B1049" s="84" t="s">
        <v>1044</v>
      </c>
      <c r="C1049" s="83" t="s">
        <v>8</v>
      </c>
      <c r="D1049" s="10">
        <v>75</v>
      </c>
    </row>
    <row r="1050" spans="1:4" s="100" customFormat="1" ht="14.1" customHeight="1" x14ac:dyDescent="0.2">
      <c r="A1050" s="83">
        <v>11</v>
      </c>
      <c r="B1050" s="84" t="s">
        <v>475</v>
      </c>
      <c r="C1050" s="83" t="s">
        <v>8</v>
      </c>
      <c r="D1050" s="10">
        <v>750</v>
      </c>
    </row>
    <row r="1051" spans="1:4" s="100" customFormat="1" ht="14.1" customHeight="1" x14ac:dyDescent="0.2">
      <c r="A1051" s="83">
        <v>12</v>
      </c>
      <c r="B1051" s="84" t="s">
        <v>1051</v>
      </c>
      <c r="C1051" s="83" t="s">
        <v>8</v>
      </c>
      <c r="D1051" s="10">
        <v>100</v>
      </c>
    </row>
    <row r="1052" spans="1:4" s="100" customFormat="1" ht="14.1" customHeight="1" x14ac:dyDescent="0.2">
      <c r="A1052" s="83">
        <v>13</v>
      </c>
      <c r="B1052" s="84" t="s">
        <v>1052</v>
      </c>
      <c r="C1052" s="83" t="s">
        <v>8</v>
      </c>
      <c r="D1052" s="10">
        <v>52</v>
      </c>
    </row>
    <row r="1053" spans="1:4" s="100" customFormat="1" ht="14.1" customHeight="1" x14ac:dyDescent="0.2">
      <c r="A1053" s="83">
        <v>14</v>
      </c>
      <c r="B1053" s="84" t="s">
        <v>1045</v>
      </c>
      <c r="C1053" s="83" t="s">
        <v>8</v>
      </c>
      <c r="D1053" s="10">
        <v>52</v>
      </c>
    </row>
    <row r="1054" spans="1:4" s="100" customFormat="1" ht="14.1" customHeight="1" x14ac:dyDescent="0.2">
      <c r="A1054" s="83"/>
      <c r="B1054" s="88" t="s">
        <v>74</v>
      </c>
      <c r="C1054" s="83"/>
      <c r="D1054" s="10"/>
    </row>
    <row r="1055" spans="1:4" s="100" customFormat="1" ht="14.1" customHeight="1" x14ac:dyDescent="0.2">
      <c r="A1055" s="83">
        <v>15</v>
      </c>
      <c r="B1055" s="84" t="s">
        <v>474</v>
      </c>
      <c r="C1055" s="83" t="s">
        <v>16</v>
      </c>
      <c r="D1055" s="10">
        <v>9</v>
      </c>
    </row>
    <row r="1056" spans="1:4" s="100" customFormat="1" ht="14.1" customHeight="1" x14ac:dyDescent="0.2">
      <c r="A1056" s="83">
        <v>16</v>
      </c>
      <c r="B1056" s="84" t="s">
        <v>77</v>
      </c>
      <c r="C1056" s="83" t="s">
        <v>8</v>
      </c>
      <c r="D1056" s="10">
        <v>52</v>
      </c>
    </row>
    <row r="1057" spans="1:4" s="100" customFormat="1" ht="14.1" customHeight="1" x14ac:dyDescent="0.2">
      <c r="A1057" s="83">
        <v>17</v>
      </c>
      <c r="B1057" s="84" t="s">
        <v>1025</v>
      </c>
      <c r="C1057" s="83" t="s">
        <v>16</v>
      </c>
      <c r="D1057" s="10">
        <v>3</v>
      </c>
    </row>
    <row r="1058" spans="1:4" s="100" customFormat="1" ht="14.1" customHeight="1" x14ac:dyDescent="0.2">
      <c r="A1058" s="83">
        <v>18</v>
      </c>
      <c r="B1058" s="84" t="s">
        <v>1026</v>
      </c>
      <c r="C1058" s="83" t="s">
        <v>55</v>
      </c>
      <c r="D1058" s="10">
        <v>1</v>
      </c>
    </row>
    <row r="1059" spans="1:4" s="100" customFormat="1" ht="14.1" customHeight="1" x14ac:dyDescent="0.2">
      <c r="A1059" s="83">
        <v>19</v>
      </c>
      <c r="B1059" s="84" t="s">
        <v>1008</v>
      </c>
      <c r="C1059" s="83" t="s">
        <v>55</v>
      </c>
      <c r="D1059" s="10">
        <v>1</v>
      </c>
    </row>
    <row r="1060" spans="1:4" s="100" customFormat="1" ht="14.1" customHeight="1" x14ac:dyDescent="0.2">
      <c r="A1060" s="83">
        <v>20</v>
      </c>
      <c r="B1060" s="84" t="s">
        <v>79</v>
      </c>
      <c r="C1060" s="83" t="s">
        <v>55</v>
      </c>
      <c r="D1060" s="10">
        <v>1</v>
      </c>
    </row>
    <row r="1061" spans="1:4" s="100" customFormat="1" ht="14.1" customHeight="1" x14ac:dyDescent="0.2">
      <c r="A1061" s="4"/>
      <c r="B1061" s="102" t="s">
        <v>476</v>
      </c>
      <c r="C1061" s="48"/>
      <c r="D1061" s="43"/>
    </row>
    <row r="1062" spans="1:4" s="100" customFormat="1" ht="14.1" customHeight="1" x14ac:dyDescent="0.2">
      <c r="A1062" s="68">
        <v>1</v>
      </c>
      <c r="B1062" s="49" t="s">
        <v>809</v>
      </c>
      <c r="C1062" s="68" t="s">
        <v>0</v>
      </c>
      <c r="D1062" s="125">
        <v>1</v>
      </c>
    </row>
    <row r="1063" spans="1:4" s="100" customFormat="1" ht="14.1" customHeight="1" x14ac:dyDescent="0.2">
      <c r="A1063" s="51">
        <f>A1062+1</f>
        <v>2</v>
      </c>
      <c r="B1063" s="9" t="s">
        <v>477</v>
      </c>
      <c r="C1063" s="68" t="s">
        <v>8</v>
      </c>
      <c r="D1063" s="125">
        <v>10</v>
      </c>
    </row>
    <row r="1064" spans="1:4" s="100" customFormat="1" ht="14.1" customHeight="1" x14ac:dyDescent="0.2">
      <c r="A1064" s="51">
        <f>A1063+1</f>
        <v>3</v>
      </c>
      <c r="B1064" s="49" t="s">
        <v>149</v>
      </c>
      <c r="C1064" s="68" t="s">
        <v>0</v>
      </c>
      <c r="D1064" s="125">
        <v>1</v>
      </c>
    </row>
    <row r="1065" spans="1:4" s="100" customFormat="1" ht="14.1" customHeight="1" x14ac:dyDescent="0.2">
      <c r="A1065" s="51">
        <f>A1064+1</f>
        <v>4</v>
      </c>
      <c r="B1065" s="49" t="s">
        <v>150</v>
      </c>
      <c r="C1065" s="68" t="s">
        <v>3</v>
      </c>
      <c r="D1065" s="125">
        <v>1</v>
      </c>
    </row>
    <row r="1066" spans="1:4" s="100" customFormat="1" ht="14.1" customHeight="1" x14ac:dyDescent="0.2">
      <c r="A1066" s="4"/>
      <c r="B1066" s="102" t="s">
        <v>478</v>
      </c>
      <c r="C1066" s="48"/>
      <c r="D1066" s="43"/>
    </row>
    <row r="1067" spans="1:4" s="100" customFormat="1" ht="14.1" customHeight="1" x14ac:dyDescent="0.2">
      <c r="A1067" s="73"/>
      <c r="B1067" s="17" t="s">
        <v>151</v>
      </c>
      <c r="C1067" s="45"/>
      <c r="D1067" s="74"/>
    </row>
    <row r="1068" spans="1:4" s="100" customFormat="1" ht="14.1" customHeight="1" x14ac:dyDescent="0.2">
      <c r="A1068" s="73">
        <f>A1067+1</f>
        <v>1</v>
      </c>
      <c r="B1068" s="9" t="s">
        <v>479</v>
      </c>
      <c r="C1068" s="4" t="s">
        <v>3</v>
      </c>
      <c r="D1068" s="10">
        <v>1</v>
      </c>
    </row>
    <row r="1069" spans="1:4" s="100" customFormat="1" ht="14.1" customHeight="1" x14ac:dyDescent="0.2">
      <c r="A1069" s="73">
        <f t="shared" ref="A1069:A1083" si="22">A1068+1</f>
        <v>2</v>
      </c>
      <c r="B1069" s="9" t="s">
        <v>152</v>
      </c>
      <c r="C1069" s="4" t="s">
        <v>8</v>
      </c>
      <c r="D1069" s="10">
        <v>13</v>
      </c>
    </row>
    <row r="1070" spans="1:4" s="100" customFormat="1" ht="14.1" customHeight="1" x14ac:dyDescent="0.2">
      <c r="A1070" s="73">
        <f t="shared" si="22"/>
        <v>3</v>
      </c>
      <c r="B1070" s="9" t="s">
        <v>153</v>
      </c>
      <c r="C1070" s="8" t="s">
        <v>55</v>
      </c>
      <c r="D1070" s="10">
        <v>1</v>
      </c>
    </row>
    <row r="1071" spans="1:4" s="100" customFormat="1" ht="14.1" customHeight="1" x14ac:dyDescent="0.2">
      <c r="A1071" s="73">
        <f t="shared" si="22"/>
        <v>4</v>
      </c>
      <c r="B1071" s="9" t="s">
        <v>480</v>
      </c>
      <c r="C1071" s="8" t="s">
        <v>4</v>
      </c>
      <c r="D1071" s="10">
        <v>3</v>
      </c>
    </row>
    <row r="1072" spans="1:4" s="100" customFormat="1" ht="14.1" customHeight="1" x14ac:dyDescent="0.2">
      <c r="A1072" s="73">
        <f t="shared" si="22"/>
        <v>5</v>
      </c>
      <c r="B1072" s="9" t="s">
        <v>154</v>
      </c>
      <c r="C1072" s="8" t="s">
        <v>16</v>
      </c>
      <c r="D1072" s="10">
        <v>3</v>
      </c>
    </row>
    <row r="1073" spans="1:4" s="100" customFormat="1" ht="14.1" customHeight="1" x14ac:dyDescent="0.2">
      <c r="A1073" s="73">
        <f t="shared" si="22"/>
        <v>6</v>
      </c>
      <c r="B1073" s="9" t="s">
        <v>155</v>
      </c>
      <c r="C1073" s="8" t="s">
        <v>487</v>
      </c>
      <c r="D1073" s="10">
        <v>5</v>
      </c>
    </row>
    <row r="1074" spans="1:4" s="100" customFormat="1" ht="14.1" customHeight="1" x14ac:dyDescent="0.2">
      <c r="A1074" s="73">
        <f t="shared" si="22"/>
        <v>7</v>
      </c>
      <c r="B1074" s="9" t="s">
        <v>156</v>
      </c>
      <c r="C1074" s="8" t="s">
        <v>487</v>
      </c>
      <c r="D1074" s="10">
        <v>20</v>
      </c>
    </row>
    <row r="1075" spans="1:4" s="100" customFormat="1" ht="14.1" customHeight="1" x14ac:dyDescent="0.2">
      <c r="A1075" s="73">
        <f t="shared" si="22"/>
        <v>8</v>
      </c>
      <c r="B1075" s="9" t="s">
        <v>157</v>
      </c>
      <c r="C1075" s="8" t="s">
        <v>6</v>
      </c>
      <c r="D1075" s="10">
        <v>5</v>
      </c>
    </row>
    <row r="1076" spans="1:4" s="100" customFormat="1" ht="14.1" customHeight="1" x14ac:dyDescent="0.2">
      <c r="A1076" s="73"/>
      <c r="B1076" s="17" t="s">
        <v>158</v>
      </c>
      <c r="C1076" s="8"/>
      <c r="D1076" s="10"/>
    </row>
    <row r="1077" spans="1:4" s="100" customFormat="1" ht="14.1" customHeight="1" x14ac:dyDescent="0.2">
      <c r="A1077" s="73">
        <v>9</v>
      </c>
      <c r="B1077" s="9" t="s">
        <v>481</v>
      </c>
      <c r="C1077" s="4" t="s">
        <v>3</v>
      </c>
      <c r="D1077" s="10">
        <v>8</v>
      </c>
    </row>
    <row r="1078" spans="1:4" s="100" customFormat="1" ht="14.1" customHeight="1" x14ac:dyDescent="0.2">
      <c r="A1078" s="73">
        <f t="shared" si="22"/>
        <v>10</v>
      </c>
      <c r="B1078" s="9" t="s">
        <v>482</v>
      </c>
      <c r="C1078" s="4" t="s">
        <v>3</v>
      </c>
      <c r="D1078" s="10">
        <v>8</v>
      </c>
    </row>
    <row r="1079" spans="1:4" s="100" customFormat="1" ht="14.1" customHeight="1" x14ac:dyDescent="0.2">
      <c r="A1079" s="73">
        <f t="shared" si="22"/>
        <v>11</v>
      </c>
      <c r="B1079" s="9" t="s">
        <v>483</v>
      </c>
      <c r="C1079" s="4" t="s">
        <v>487</v>
      </c>
      <c r="D1079" s="10">
        <v>0.4</v>
      </c>
    </row>
    <row r="1080" spans="1:4" s="100" customFormat="1" ht="14.1" customHeight="1" x14ac:dyDescent="0.2">
      <c r="A1080" s="73">
        <f t="shared" si="22"/>
        <v>12</v>
      </c>
      <c r="B1080" s="9" t="s">
        <v>480</v>
      </c>
      <c r="C1080" s="4" t="s">
        <v>4</v>
      </c>
      <c r="D1080" s="10">
        <v>3</v>
      </c>
    </row>
    <row r="1081" spans="1:4" s="100" customFormat="1" ht="14.1" customHeight="1" x14ac:dyDescent="0.2">
      <c r="A1081" s="73">
        <f t="shared" si="22"/>
        <v>13</v>
      </c>
      <c r="B1081" s="9" t="s">
        <v>484</v>
      </c>
      <c r="C1081" s="4" t="s">
        <v>6</v>
      </c>
      <c r="D1081" s="10">
        <v>6</v>
      </c>
    </row>
    <row r="1082" spans="1:4" s="100" customFormat="1" ht="14.1" customHeight="1" x14ac:dyDescent="0.2">
      <c r="A1082" s="73">
        <f t="shared" si="22"/>
        <v>14</v>
      </c>
      <c r="B1082" s="9" t="s">
        <v>485</v>
      </c>
      <c r="C1082" s="4" t="s">
        <v>487</v>
      </c>
      <c r="D1082" s="10">
        <v>4</v>
      </c>
    </row>
    <row r="1083" spans="1:4" s="100" customFormat="1" ht="14.1" customHeight="1" x14ac:dyDescent="0.2">
      <c r="A1083" s="73">
        <f t="shared" si="22"/>
        <v>15</v>
      </c>
      <c r="B1083" s="9" t="s">
        <v>486</v>
      </c>
      <c r="C1083" s="4" t="s">
        <v>487</v>
      </c>
      <c r="D1083" s="10">
        <v>8</v>
      </c>
    </row>
    <row r="1084" spans="1:4" s="100" customFormat="1" ht="14.1" customHeight="1" x14ac:dyDescent="0.2">
      <c r="A1084" s="45"/>
      <c r="B1084" s="102" t="s">
        <v>488</v>
      </c>
      <c r="C1084" s="45"/>
      <c r="D1084" s="74"/>
    </row>
    <row r="1085" spans="1:4" s="100" customFormat="1" ht="14.1" customHeight="1" x14ac:dyDescent="0.2">
      <c r="A1085" s="16" t="s">
        <v>17</v>
      </c>
      <c r="B1085" s="24" t="s">
        <v>489</v>
      </c>
      <c r="C1085" s="25"/>
      <c r="D1085" s="120"/>
    </row>
    <row r="1086" spans="1:4" s="100" customFormat="1" ht="14.1" customHeight="1" x14ac:dyDescent="0.2">
      <c r="A1086" s="22"/>
      <c r="B1086" s="17" t="s">
        <v>490</v>
      </c>
      <c r="C1086" s="8"/>
      <c r="D1086" s="10"/>
    </row>
    <row r="1087" spans="1:4" ht="25.5" customHeight="1" x14ac:dyDescent="0.3">
      <c r="A1087" s="75">
        <v>1</v>
      </c>
      <c r="B1087" s="84" t="s">
        <v>808</v>
      </c>
      <c r="C1087" s="8" t="s">
        <v>0</v>
      </c>
      <c r="D1087" s="10">
        <v>1</v>
      </c>
    </row>
    <row r="1088" spans="1:4" s="100" customFormat="1" ht="14.1" customHeight="1" x14ac:dyDescent="0.2">
      <c r="A1088" s="75">
        <v>2</v>
      </c>
      <c r="B1088" s="9" t="s">
        <v>807</v>
      </c>
      <c r="C1088" s="8" t="s">
        <v>0</v>
      </c>
      <c r="D1088" s="10">
        <v>1</v>
      </c>
    </row>
    <row r="1089" spans="1:4" s="100" customFormat="1" ht="14.1" customHeight="1" x14ac:dyDescent="0.2">
      <c r="A1089" s="22"/>
      <c r="B1089" s="17" t="s">
        <v>491</v>
      </c>
      <c r="C1089" s="8"/>
      <c r="D1089" s="10"/>
    </row>
    <row r="1090" spans="1:4" s="100" customFormat="1" ht="14.1" customHeight="1" x14ac:dyDescent="0.2">
      <c r="A1090" s="75">
        <v>3</v>
      </c>
      <c r="B1090" s="9" t="s">
        <v>806</v>
      </c>
      <c r="C1090" s="8" t="s">
        <v>0</v>
      </c>
      <c r="D1090" s="10">
        <v>1</v>
      </c>
    </row>
    <row r="1091" spans="1:4" s="100" customFormat="1" ht="14.1" customHeight="1" x14ac:dyDescent="0.2">
      <c r="A1091" s="75">
        <f>A1090+1</f>
        <v>4</v>
      </c>
      <c r="B1091" s="9" t="s">
        <v>805</v>
      </c>
      <c r="C1091" s="8" t="s">
        <v>0</v>
      </c>
      <c r="D1091" s="10">
        <v>1</v>
      </c>
    </row>
    <row r="1092" spans="1:4" s="100" customFormat="1" ht="14.1" customHeight="1" x14ac:dyDescent="0.2">
      <c r="A1092" s="75">
        <f t="shared" ref="A1092:A1147" si="23">A1091+1</f>
        <v>5</v>
      </c>
      <c r="B1092" s="9" t="s">
        <v>804</v>
      </c>
      <c r="C1092" s="8" t="s">
        <v>0</v>
      </c>
      <c r="D1092" s="10">
        <v>1</v>
      </c>
    </row>
    <row r="1093" spans="1:4" ht="25.5" customHeight="1" x14ac:dyDescent="0.3">
      <c r="A1093" s="75">
        <f t="shared" si="23"/>
        <v>6</v>
      </c>
      <c r="B1093" s="84" t="s">
        <v>803</v>
      </c>
      <c r="C1093" s="8" t="s">
        <v>0</v>
      </c>
      <c r="D1093" s="10">
        <v>1</v>
      </c>
    </row>
    <row r="1094" spans="1:4" ht="25.5" customHeight="1" x14ac:dyDescent="0.3">
      <c r="A1094" s="75">
        <f t="shared" si="23"/>
        <v>7</v>
      </c>
      <c r="B1094" s="84" t="s">
        <v>802</v>
      </c>
      <c r="C1094" s="8" t="s">
        <v>0</v>
      </c>
      <c r="D1094" s="10">
        <v>1</v>
      </c>
    </row>
    <row r="1095" spans="1:4" s="100" customFormat="1" ht="14.1" customHeight="1" x14ac:dyDescent="0.2">
      <c r="A1095" s="75">
        <f t="shared" si="23"/>
        <v>8</v>
      </c>
      <c r="B1095" s="9" t="s">
        <v>801</v>
      </c>
      <c r="C1095" s="8" t="s">
        <v>0</v>
      </c>
      <c r="D1095" s="10">
        <v>3</v>
      </c>
    </row>
    <row r="1096" spans="1:4" s="100" customFormat="1" ht="14.1" customHeight="1" x14ac:dyDescent="0.2">
      <c r="A1096" s="75"/>
      <c r="B1096" s="17" t="s">
        <v>492</v>
      </c>
      <c r="C1096" s="8"/>
      <c r="D1096" s="10"/>
    </row>
    <row r="1097" spans="1:4" s="100" customFormat="1" ht="14.1" customHeight="1" x14ac:dyDescent="0.2">
      <c r="A1097" s="75">
        <v>9</v>
      </c>
      <c r="B1097" s="9" t="s">
        <v>800</v>
      </c>
      <c r="C1097" s="8" t="s">
        <v>0</v>
      </c>
      <c r="D1097" s="10">
        <v>1</v>
      </c>
    </row>
    <row r="1098" spans="1:4" s="100" customFormat="1" ht="14.1" customHeight="1" x14ac:dyDescent="0.2">
      <c r="A1098" s="75">
        <f t="shared" si="23"/>
        <v>10</v>
      </c>
      <c r="B1098" s="9" t="s">
        <v>799</v>
      </c>
      <c r="C1098" s="8" t="s">
        <v>0</v>
      </c>
      <c r="D1098" s="10">
        <v>1</v>
      </c>
    </row>
    <row r="1099" spans="1:4" s="100" customFormat="1" ht="14.1" customHeight="1" x14ac:dyDescent="0.2">
      <c r="A1099" s="75"/>
      <c r="B1099" s="17" t="s">
        <v>493</v>
      </c>
      <c r="C1099" s="8"/>
      <c r="D1099" s="10"/>
    </row>
    <row r="1100" spans="1:4" s="100" customFormat="1" ht="14.1" customHeight="1" x14ac:dyDescent="0.2">
      <c r="A1100" s="75">
        <v>11</v>
      </c>
      <c r="B1100" s="9" t="s">
        <v>798</v>
      </c>
      <c r="C1100" s="8" t="s">
        <v>0</v>
      </c>
      <c r="D1100" s="10">
        <v>1</v>
      </c>
    </row>
    <row r="1101" spans="1:4" s="100" customFormat="1" ht="14.1" customHeight="1" x14ac:dyDescent="0.2">
      <c r="A1101" s="75">
        <f t="shared" si="23"/>
        <v>12</v>
      </c>
      <c r="B1101" s="9" t="s">
        <v>797</v>
      </c>
      <c r="C1101" s="8" t="s">
        <v>0</v>
      </c>
      <c r="D1101" s="10">
        <v>1</v>
      </c>
    </row>
    <row r="1102" spans="1:4" s="100" customFormat="1" ht="14.1" customHeight="1" x14ac:dyDescent="0.2">
      <c r="A1102" s="75">
        <f t="shared" si="23"/>
        <v>13</v>
      </c>
      <c r="B1102" s="9" t="s">
        <v>796</v>
      </c>
      <c r="C1102" s="8" t="s">
        <v>0</v>
      </c>
      <c r="D1102" s="10">
        <v>2</v>
      </c>
    </row>
    <row r="1103" spans="1:4" ht="36.75" customHeight="1" x14ac:dyDescent="0.3">
      <c r="A1103" s="75">
        <f t="shared" si="23"/>
        <v>14</v>
      </c>
      <c r="B1103" s="84" t="s">
        <v>1090</v>
      </c>
      <c r="C1103" s="8" t="s">
        <v>0</v>
      </c>
      <c r="D1103" s="10">
        <v>1</v>
      </c>
    </row>
    <row r="1104" spans="1:4" s="100" customFormat="1" ht="14.1" customHeight="1" x14ac:dyDescent="0.2">
      <c r="A1104" s="75">
        <f t="shared" si="23"/>
        <v>15</v>
      </c>
      <c r="B1104" s="9" t="s">
        <v>795</v>
      </c>
      <c r="C1104" s="8" t="s">
        <v>0</v>
      </c>
      <c r="D1104" s="10">
        <v>1</v>
      </c>
    </row>
    <row r="1105" spans="1:4" s="100" customFormat="1" ht="14.1" customHeight="1" x14ac:dyDescent="0.2">
      <c r="A1105" s="75">
        <f t="shared" si="23"/>
        <v>16</v>
      </c>
      <c r="B1105" s="9" t="s">
        <v>794</v>
      </c>
      <c r="C1105" s="8" t="s">
        <v>0</v>
      </c>
      <c r="D1105" s="10">
        <v>1</v>
      </c>
    </row>
    <row r="1106" spans="1:4" s="100" customFormat="1" ht="14.1" customHeight="1" x14ac:dyDescent="0.2">
      <c r="A1106" s="75">
        <f t="shared" si="23"/>
        <v>17</v>
      </c>
      <c r="B1106" s="9" t="s">
        <v>793</v>
      </c>
      <c r="C1106" s="8" t="s">
        <v>0</v>
      </c>
      <c r="D1106" s="10">
        <v>1</v>
      </c>
    </row>
    <row r="1107" spans="1:4" s="100" customFormat="1" ht="14.1" customHeight="1" x14ac:dyDescent="0.2">
      <c r="A1107" s="75">
        <f t="shared" si="23"/>
        <v>18</v>
      </c>
      <c r="B1107" s="9" t="s">
        <v>792</v>
      </c>
      <c r="C1107" s="8" t="s">
        <v>0</v>
      </c>
      <c r="D1107" s="10">
        <v>1</v>
      </c>
    </row>
    <row r="1108" spans="1:4" s="100" customFormat="1" ht="14.1" customHeight="1" x14ac:dyDescent="0.2">
      <c r="A1108" s="75">
        <f t="shared" si="23"/>
        <v>19</v>
      </c>
      <c r="B1108" s="9" t="s">
        <v>791</v>
      </c>
      <c r="C1108" s="8" t="s">
        <v>0</v>
      </c>
      <c r="D1108" s="10">
        <v>1</v>
      </c>
    </row>
    <row r="1109" spans="1:4" s="100" customFormat="1" ht="14.1" customHeight="1" x14ac:dyDescent="0.2">
      <c r="A1109" s="75">
        <f t="shared" si="23"/>
        <v>20</v>
      </c>
      <c r="B1109" s="9" t="s">
        <v>790</v>
      </c>
      <c r="C1109" s="8" t="s">
        <v>0</v>
      </c>
      <c r="D1109" s="10">
        <v>1</v>
      </c>
    </row>
    <row r="1110" spans="1:4" s="100" customFormat="1" ht="14.1" customHeight="1" x14ac:dyDescent="0.2">
      <c r="A1110" s="75">
        <f t="shared" si="23"/>
        <v>21</v>
      </c>
      <c r="B1110" s="9" t="s">
        <v>789</v>
      </c>
      <c r="C1110" s="8" t="s">
        <v>0</v>
      </c>
      <c r="D1110" s="10">
        <v>1</v>
      </c>
    </row>
    <row r="1111" spans="1:4" s="100" customFormat="1" ht="14.1" customHeight="1" x14ac:dyDescent="0.2">
      <c r="A1111" s="75">
        <f t="shared" si="23"/>
        <v>22</v>
      </c>
      <c r="B1111" s="9" t="s">
        <v>788</v>
      </c>
      <c r="C1111" s="8" t="s">
        <v>0</v>
      </c>
      <c r="D1111" s="10">
        <v>1</v>
      </c>
    </row>
    <row r="1112" spans="1:4" s="100" customFormat="1" ht="14.1" customHeight="1" x14ac:dyDescent="0.2">
      <c r="A1112" s="75">
        <f t="shared" si="23"/>
        <v>23</v>
      </c>
      <c r="B1112" s="9" t="s">
        <v>787</v>
      </c>
      <c r="C1112" s="8" t="s">
        <v>0</v>
      </c>
      <c r="D1112" s="10">
        <v>1</v>
      </c>
    </row>
    <row r="1113" spans="1:4" s="100" customFormat="1" ht="14.1" customHeight="1" x14ac:dyDescent="0.2">
      <c r="A1113" s="75">
        <f t="shared" si="23"/>
        <v>24</v>
      </c>
      <c r="B1113" s="9" t="s">
        <v>786</v>
      </c>
      <c r="C1113" s="8" t="s">
        <v>0</v>
      </c>
      <c r="D1113" s="10">
        <v>2</v>
      </c>
    </row>
    <row r="1114" spans="1:4" ht="24.95" customHeight="1" x14ac:dyDescent="0.3">
      <c r="A1114" s="75">
        <f t="shared" si="23"/>
        <v>25</v>
      </c>
      <c r="B1114" s="84" t="s">
        <v>785</v>
      </c>
      <c r="C1114" s="8" t="s">
        <v>0</v>
      </c>
      <c r="D1114" s="10">
        <v>1</v>
      </c>
    </row>
    <row r="1115" spans="1:4" s="100" customFormat="1" ht="14.1" customHeight="1" x14ac:dyDescent="0.2">
      <c r="A1115" s="75">
        <f t="shared" si="23"/>
        <v>26</v>
      </c>
      <c r="B1115" s="9" t="s">
        <v>784</v>
      </c>
      <c r="C1115" s="8" t="s">
        <v>0</v>
      </c>
      <c r="D1115" s="10">
        <v>1</v>
      </c>
    </row>
    <row r="1116" spans="1:4" s="100" customFormat="1" ht="14.1" customHeight="1" x14ac:dyDescent="0.2">
      <c r="A1116" s="75"/>
      <c r="B1116" s="17" t="s">
        <v>494</v>
      </c>
      <c r="C1116" s="8"/>
      <c r="D1116" s="10"/>
    </row>
    <row r="1117" spans="1:4" ht="24.95" customHeight="1" x14ac:dyDescent="0.3">
      <c r="A1117" s="75">
        <v>27</v>
      </c>
      <c r="B1117" s="84" t="s">
        <v>783</v>
      </c>
      <c r="C1117" s="8" t="s">
        <v>0</v>
      </c>
      <c r="D1117" s="10">
        <v>1</v>
      </c>
    </row>
    <row r="1118" spans="1:4" ht="38.25" x14ac:dyDescent="0.3">
      <c r="A1118" s="75">
        <f t="shared" si="23"/>
        <v>28</v>
      </c>
      <c r="B1118" s="84" t="s">
        <v>782</v>
      </c>
      <c r="C1118" s="8" t="s">
        <v>0</v>
      </c>
      <c r="D1118" s="10">
        <v>1</v>
      </c>
    </row>
    <row r="1119" spans="1:4" s="100" customFormat="1" ht="14.1" customHeight="1" x14ac:dyDescent="0.2">
      <c r="A1119" s="75">
        <f t="shared" si="23"/>
        <v>29</v>
      </c>
      <c r="B1119" s="9" t="s">
        <v>781</v>
      </c>
      <c r="C1119" s="8" t="s">
        <v>0</v>
      </c>
      <c r="D1119" s="10">
        <v>6</v>
      </c>
    </row>
    <row r="1120" spans="1:4" s="100" customFormat="1" ht="14.1" customHeight="1" x14ac:dyDescent="0.2">
      <c r="A1120" s="75">
        <f t="shared" si="23"/>
        <v>30</v>
      </c>
      <c r="B1120" s="9" t="s">
        <v>780</v>
      </c>
      <c r="C1120" s="8" t="s">
        <v>0</v>
      </c>
      <c r="D1120" s="10">
        <v>4</v>
      </c>
    </row>
    <row r="1121" spans="1:4" s="100" customFormat="1" ht="14.1" customHeight="1" x14ac:dyDescent="0.2">
      <c r="A1121" s="75">
        <f t="shared" si="23"/>
        <v>31</v>
      </c>
      <c r="B1121" s="9" t="s">
        <v>779</v>
      </c>
      <c r="C1121" s="8" t="s">
        <v>0</v>
      </c>
      <c r="D1121" s="10">
        <v>3</v>
      </c>
    </row>
    <row r="1122" spans="1:4" s="100" customFormat="1" ht="14.1" customHeight="1" x14ac:dyDescent="0.2">
      <c r="A1122" s="75">
        <f t="shared" si="23"/>
        <v>32</v>
      </c>
      <c r="B1122" s="9" t="s">
        <v>778</v>
      </c>
      <c r="C1122" s="8" t="s">
        <v>0</v>
      </c>
      <c r="D1122" s="10">
        <v>2</v>
      </c>
    </row>
    <row r="1123" spans="1:4" s="100" customFormat="1" ht="14.1" customHeight="1" x14ac:dyDescent="0.2">
      <c r="A1123" s="75">
        <f t="shared" si="23"/>
        <v>33</v>
      </c>
      <c r="B1123" s="9" t="s">
        <v>777</v>
      </c>
      <c r="C1123" s="8" t="s">
        <v>0</v>
      </c>
      <c r="D1123" s="10">
        <v>6</v>
      </c>
    </row>
    <row r="1124" spans="1:4" ht="25.5" customHeight="1" x14ac:dyDescent="0.3">
      <c r="A1124" s="75">
        <f t="shared" si="23"/>
        <v>34</v>
      </c>
      <c r="B1124" s="84" t="s">
        <v>776</v>
      </c>
      <c r="C1124" s="8" t="s">
        <v>0</v>
      </c>
      <c r="D1124" s="10">
        <v>1</v>
      </c>
    </row>
    <row r="1125" spans="1:4" x14ac:dyDescent="0.3">
      <c r="A1125" s="75">
        <f t="shared" si="23"/>
        <v>35</v>
      </c>
      <c r="B1125" s="27" t="s">
        <v>775</v>
      </c>
      <c r="C1125" s="8" t="s">
        <v>0</v>
      </c>
      <c r="D1125" s="10">
        <v>1</v>
      </c>
    </row>
    <row r="1126" spans="1:4" ht="25.5" x14ac:dyDescent="0.3">
      <c r="A1126" s="75">
        <f t="shared" si="23"/>
        <v>36</v>
      </c>
      <c r="B1126" s="84" t="s">
        <v>774</v>
      </c>
      <c r="C1126" s="8" t="s">
        <v>0</v>
      </c>
      <c r="D1126" s="10">
        <v>1</v>
      </c>
    </row>
    <row r="1127" spans="1:4" s="100" customFormat="1" ht="14.1" customHeight="1" x14ac:dyDescent="0.2">
      <c r="A1127" s="75">
        <f t="shared" si="23"/>
        <v>37</v>
      </c>
      <c r="B1127" s="9" t="s">
        <v>773</v>
      </c>
      <c r="C1127" s="8" t="s">
        <v>0</v>
      </c>
      <c r="D1127" s="10">
        <v>1</v>
      </c>
    </row>
    <row r="1128" spans="1:4" s="100" customFormat="1" ht="14.1" customHeight="1" x14ac:dyDescent="0.2">
      <c r="A1128" s="75">
        <f t="shared" si="23"/>
        <v>38</v>
      </c>
      <c r="B1128" s="9" t="s">
        <v>772</v>
      </c>
      <c r="C1128" s="8" t="s">
        <v>0</v>
      </c>
      <c r="D1128" s="10">
        <v>1</v>
      </c>
    </row>
    <row r="1129" spans="1:4" s="100" customFormat="1" ht="14.1" customHeight="1" x14ac:dyDescent="0.2">
      <c r="A1129" s="75"/>
      <c r="B1129" s="17" t="s">
        <v>495</v>
      </c>
      <c r="C1129" s="8"/>
      <c r="D1129" s="10"/>
    </row>
    <row r="1130" spans="1:4" s="100" customFormat="1" ht="14.1" customHeight="1" x14ac:dyDescent="0.2">
      <c r="A1130" s="75">
        <v>39</v>
      </c>
      <c r="B1130" s="9" t="s">
        <v>771</v>
      </c>
      <c r="C1130" s="8" t="s">
        <v>0</v>
      </c>
      <c r="D1130" s="10">
        <v>1</v>
      </c>
    </row>
    <row r="1131" spans="1:4" s="100" customFormat="1" ht="14.1" customHeight="1" x14ac:dyDescent="0.2">
      <c r="A1131" s="75">
        <f t="shared" si="23"/>
        <v>40</v>
      </c>
      <c r="B1131" s="9" t="s">
        <v>770</v>
      </c>
      <c r="C1131" s="8" t="s">
        <v>0</v>
      </c>
      <c r="D1131" s="10">
        <v>1</v>
      </c>
    </row>
    <row r="1132" spans="1:4" s="100" customFormat="1" ht="14.1" customHeight="1" x14ac:dyDescent="0.2">
      <c r="A1132" s="75">
        <f t="shared" si="23"/>
        <v>41</v>
      </c>
      <c r="B1132" s="9" t="s">
        <v>769</v>
      </c>
      <c r="C1132" s="8" t="s">
        <v>0</v>
      </c>
      <c r="D1132" s="10">
        <v>1</v>
      </c>
    </row>
    <row r="1133" spans="1:4" s="100" customFormat="1" ht="14.1" customHeight="1" x14ac:dyDescent="0.2">
      <c r="A1133" s="75">
        <f t="shared" si="23"/>
        <v>42</v>
      </c>
      <c r="B1133" s="9" t="s">
        <v>768</v>
      </c>
      <c r="C1133" s="8" t="s">
        <v>0</v>
      </c>
      <c r="D1133" s="10">
        <v>1</v>
      </c>
    </row>
    <row r="1134" spans="1:4" s="100" customFormat="1" ht="14.1" customHeight="1" x14ac:dyDescent="0.2">
      <c r="A1134" s="75"/>
      <c r="B1134" s="17" t="s">
        <v>496</v>
      </c>
      <c r="C1134" s="8"/>
      <c r="D1134" s="10"/>
    </row>
    <row r="1135" spans="1:4" ht="24.95" customHeight="1" x14ac:dyDescent="0.3">
      <c r="A1135" s="75">
        <v>43</v>
      </c>
      <c r="B1135" s="84" t="s">
        <v>767</v>
      </c>
      <c r="C1135" s="8" t="s">
        <v>0</v>
      </c>
      <c r="D1135" s="10">
        <v>1</v>
      </c>
    </row>
    <row r="1136" spans="1:4" ht="14.25" customHeight="1" x14ac:dyDescent="0.3">
      <c r="A1136" s="75">
        <f t="shared" si="23"/>
        <v>44</v>
      </c>
      <c r="B1136" s="27" t="s">
        <v>766</v>
      </c>
      <c r="C1136" s="8" t="s">
        <v>0</v>
      </c>
      <c r="D1136" s="10">
        <v>1</v>
      </c>
    </row>
    <row r="1137" spans="1:4" ht="24.95" customHeight="1" x14ac:dyDescent="0.3">
      <c r="A1137" s="75">
        <f t="shared" si="23"/>
        <v>45</v>
      </c>
      <c r="B1137" s="84" t="s">
        <v>765</v>
      </c>
      <c r="C1137" s="8" t="s">
        <v>0</v>
      </c>
      <c r="D1137" s="10">
        <v>1</v>
      </c>
    </row>
    <row r="1138" spans="1:4" ht="14.25" customHeight="1" x14ac:dyDescent="0.3">
      <c r="A1138" s="75">
        <f t="shared" si="23"/>
        <v>46</v>
      </c>
      <c r="B1138" s="27" t="s">
        <v>764</v>
      </c>
      <c r="C1138" s="8" t="s">
        <v>0</v>
      </c>
      <c r="D1138" s="10">
        <v>1</v>
      </c>
    </row>
    <row r="1139" spans="1:4" ht="14.25" customHeight="1" x14ac:dyDescent="0.3">
      <c r="A1139" s="75"/>
      <c r="B1139" s="21" t="s">
        <v>497</v>
      </c>
      <c r="C1139" s="8"/>
      <c r="D1139" s="10"/>
    </row>
    <row r="1140" spans="1:4" ht="38.25" x14ac:dyDescent="0.3">
      <c r="A1140" s="75">
        <v>47</v>
      </c>
      <c r="B1140" s="84" t="s">
        <v>763</v>
      </c>
      <c r="C1140" s="8" t="s">
        <v>0</v>
      </c>
      <c r="D1140" s="10">
        <v>1</v>
      </c>
    </row>
    <row r="1141" spans="1:4" ht="38.25" x14ac:dyDescent="0.3">
      <c r="A1141" s="75">
        <f t="shared" si="23"/>
        <v>48</v>
      </c>
      <c r="B1141" s="84" t="s">
        <v>762</v>
      </c>
      <c r="C1141" s="8" t="s">
        <v>0</v>
      </c>
      <c r="D1141" s="10">
        <v>1</v>
      </c>
    </row>
    <row r="1142" spans="1:4" ht="14.25" customHeight="1" x14ac:dyDescent="0.3">
      <c r="A1142" s="75">
        <f t="shared" si="23"/>
        <v>49</v>
      </c>
      <c r="B1142" s="27" t="s">
        <v>761</v>
      </c>
      <c r="C1142" s="8" t="s">
        <v>0</v>
      </c>
      <c r="D1142" s="10">
        <v>1</v>
      </c>
    </row>
    <row r="1143" spans="1:4" ht="14.25" customHeight="1" x14ac:dyDescent="0.3">
      <c r="A1143" s="75">
        <f t="shared" si="23"/>
        <v>50</v>
      </c>
      <c r="B1143" s="27" t="s">
        <v>760</v>
      </c>
      <c r="C1143" s="8" t="s">
        <v>0</v>
      </c>
      <c r="D1143" s="10">
        <v>1</v>
      </c>
    </row>
    <row r="1144" spans="1:4" ht="25.5" customHeight="1" x14ac:dyDescent="0.3">
      <c r="A1144" s="75">
        <f t="shared" si="23"/>
        <v>51</v>
      </c>
      <c r="B1144" s="84" t="s">
        <v>759</v>
      </c>
      <c r="C1144" s="8" t="s">
        <v>0</v>
      </c>
      <c r="D1144" s="10">
        <v>2</v>
      </c>
    </row>
    <row r="1145" spans="1:4" ht="14.25" customHeight="1" x14ac:dyDescent="0.3">
      <c r="A1145" s="75"/>
      <c r="B1145" s="21" t="s">
        <v>498</v>
      </c>
      <c r="C1145" s="8"/>
      <c r="D1145" s="10"/>
    </row>
    <row r="1146" spans="1:4" ht="24.95" customHeight="1" x14ac:dyDescent="0.3">
      <c r="A1146" s="75">
        <v>52</v>
      </c>
      <c r="B1146" s="84" t="s">
        <v>758</v>
      </c>
      <c r="C1146" s="8" t="s">
        <v>0</v>
      </c>
      <c r="D1146" s="10">
        <v>2</v>
      </c>
    </row>
    <row r="1147" spans="1:4" s="100" customFormat="1" ht="14.1" customHeight="1" x14ac:dyDescent="0.2">
      <c r="A1147" s="75">
        <f t="shared" si="23"/>
        <v>53</v>
      </c>
      <c r="B1147" s="9" t="s">
        <v>757</v>
      </c>
      <c r="C1147" s="8" t="s">
        <v>0</v>
      </c>
      <c r="D1147" s="10">
        <v>1</v>
      </c>
    </row>
    <row r="1148" spans="1:4" s="100" customFormat="1" ht="14.1" customHeight="1" x14ac:dyDescent="0.2">
      <c r="A1148" s="85" t="s">
        <v>18</v>
      </c>
      <c r="B1148" s="99" t="s">
        <v>1075</v>
      </c>
      <c r="C1148" s="82"/>
      <c r="D1148" s="10"/>
    </row>
    <row r="1149" spans="1:4" s="100" customFormat="1" ht="14.1" customHeight="1" x14ac:dyDescent="0.2">
      <c r="A1149" s="86" t="s">
        <v>203</v>
      </c>
      <c r="B1149" s="81" t="s">
        <v>1076</v>
      </c>
      <c r="C1149" s="82" t="s">
        <v>0</v>
      </c>
      <c r="D1149" s="10">
        <v>4</v>
      </c>
    </row>
    <row r="1150" spans="1:4" s="100" customFormat="1" ht="14.1" customHeight="1" x14ac:dyDescent="0.2">
      <c r="A1150" s="86" t="s">
        <v>204</v>
      </c>
      <c r="B1150" s="81" t="s">
        <v>1077</v>
      </c>
      <c r="C1150" s="82" t="s">
        <v>0</v>
      </c>
      <c r="D1150" s="10">
        <v>4</v>
      </c>
    </row>
    <row r="1151" spans="1:4" s="100" customFormat="1" ht="14.1" customHeight="1" x14ac:dyDescent="0.2">
      <c r="A1151" s="86" t="s">
        <v>205</v>
      </c>
      <c r="B1151" s="81" t="s">
        <v>1078</v>
      </c>
      <c r="C1151" s="82" t="s">
        <v>0</v>
      </c>
      <c r="D1151" s="10">
        <v>4</v>
      </c>
    </row>
    <row r="1152" spans="1:4" s="100" customFormat="1" ht="14.1" customHeight="1" x14ac:dyDescent="0.2">
      <c r="A1152" s="86" t="s">
        <v>206</v>
      </c>
      <c r="B1152" s="81" t="s">
        <v>1079</v>
      </c>
      <c r="C1152" s="82" t="s">
        <v>0</v>
      </c>
      <c r="D1152" s="10">
        <v>8</v>
      </c>
    </row>
    <row r="1153" spans="1:4" s="100" customFormat="1" ht="14.1" customHeight="1" x14ac:dyDescent="0.2">
      <c r="A1153" s="86" t="s">
        <v>207</v>
      </c>
      <c r="B1153" s="81" t="s">
        <v>1080</v>
      </c>
      <c r="C1153" s="82" t="s">
        <v>0</v>
      </c>
      <c r="D1153" s="10">
        <v>8</v>
      </c>
    </row>
    <row r="1154" spans="1:4" s="100" customFormat="1" ht="14.1" customHeight="1" x14ac:dyDescent="0.2">
      <c r="A1154" s="86" t="s">
        <v>208</v>
      </c>
      <c r="B1154" s="81" t="s">
        <v>1081</v>
      </c>
      <c r="C1154" s="82" t="s">
        <v>0</v>
      </c>
      <c r="D1154" s="10">
        <v>8</v>
      </c>
    </row>
    <row r="1155" spans="1:4" ht="25.5" x14ac:dyDescent="0.3">
      <c r="A1155" s="86" t="s">
        <v>209</v>
      </c>
      <c r="B1155" s="87" t="s">
        <v>1082</v>
      </c>
      <c r="C1155" s="82" t="s">
        <v>0</v>
      </c>
      <c r="D1155" s="10">
        <v>8</v>
      </c>
    </row>
    <row r="1156" spans="1:4" ht="4.5" customHeight="1" x14ac:dyDescent="0.3">
      <c r="A1156" s="96"/>
      <c r="B1156" s="97"/>
      <c r="C1156" s="98"/>
      <c r="D1156" s="126"/>
    </row>
    <row r="1157" spans="1:4" ht="14.1" customHeight="1" x14ac:dyDescent="0.3">
      <c r="A1157" s="108" t="s">
        <v>753</v>
      </c>
    </row>
    <row r="1158" spans="1:4" ht="14.1" customHeight="1" x14ac:dyDescent="0.3">
      <c r="A1158" s="1"/>
      <c r="B1158" s="76" t="s">
        <v>750</v>
      </c>
    </row>
    <row r="1159" spans="1:4" ht="14.1" customHeight="1" x14ac:dyDescent="0.3">
      <c r="B1159" s="76"/>
    </row>
    <row r="1160" spans="1:4" ht="14.1" customHeight="1" x14ac:dyDescent="0.3">
      <c r="B1160" s="79" t="s">
        <v>751</v>
      </c>
    </row>
    <row r="1161" spans="1:4" ht="14.1" customHeight="1" x14ac:dyDescent="0.3">
      <c r="B1161" s="80" t="s">
        <v>752</v>
      </c>
    </row>
  </sheetData>
  <mergeCells count="7">
    <mergeCell ref="A6:D6"/>
    <mergeCell ref="A7:D7"/>
    <mergeCell ref="A1:D1"/>
    <mergeCell ref="A2:D2"/>
    <mergeCell ref="A3:D3"/>
    <mergeCell ref="A4:D4"/>
    <mergeCell ref="A5:D5"/>
  </mergeCells>
  <phoneticPr fontId="3" type="noConversion"/>
  <conditionalFormatting sqref="B637:B658 B665 B667:B668 B676:B678 B682 B684">
    <cfRule type="expression" dxfId="4" priority="9" stopIfTrue="1">
      <formula>#REF!="tx"</formula>
    </cfRule>
  </conditionalFormatting>
  <conditionalFormatting sqref="B666">
    <cfRule type="expression" dxfId="3" priority="10" stopIfTrue="1">
      <formula>#REF!="tx"</formula>
    </cfRule>
  </conditionalFormatting>
  <conditionalFormatting sqref="B291:B314">
    <cfRule type="expression" dxfId="2" priority="3" stopIfTrue="1">
      <formula>#REF!="tx"</formula>
    </cfRule>
  </conditionalFormatting>
  <conditionalFormatting sqref="B853:B880">
    <cfRule type="expression" dxfId="1" priority="2" stopIfTrue="1">
      <formula>#REF!="tx"</formula>
    </cfRule>
  </conditionalFormatting>
  <conditionalFormatting sqref="B882:B891">
    <cfRule type="expression" dxfId="0" priority="1" stopIfTrue="1">
      <formula>#REF!="tx"</formula>
    </cfRule>
  </conditionalFormatting>
  <printOptions horizontalCentered="1"/>
  <pageMargins left="0.78740157480314965" right="0.39370078740157483" top="0.39370078740157483" bottom="0.39370078740157483" header="0" footer="0"/>
  <pageSetup paperSize="9" scale="85" fitToHeight="0"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Būvdarbu apjomi</vt:lpstr>
      <vt:lpstr>'Būvdarbu apjomi'!Print_Area</vt:lpstr>
      <vt:lpstr>'Būvdarbu apjomi'!Print_Titles</vt:lpstr>
    </vt:vector>
  </TitlesOfParts>
  <Company>ATF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Efekta2</cp:lastModifiedBy>
  <cp:lastPrinted>2018-03-20T18:55:50Z</cp:lastPrinted>
  <dcterms:created xsi:type="dcterms:W3CDTF">2000-09-23T13:41:14Z</dcterms:created>
  <dcterms:modified xsi:type="dcterms:W3CDTF">2018-09-13T10:12:13Z</dcterms:modified>
</cp:coreProperties>
</file>