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rimary\User Folders\EZuromska\Desktop\AADSO\DOMES_Lemumi\"/>
    </mc:Choice>
  </mc:AlternateContent>
  <bookViews>
    <workbookView xWindow="0" yWindow="0" windowWidth="28800" windowHeight="12435"/>
  </bookViews>
  <sheets>
    <sheet name="D-pils_CSA+šķir_(ar_pārtiku)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H17" i="1"/>
  <c r="G17" i="1"/>
  <c r="F17" i="1"/>
  <c r="D17" i="1" s="1"/>
  <c r="E17" i="1"/>
  <c r="H16" i="1"/>
  <c r="G16" i="1"/>
  <c r="F16" i="1"/>
  <c r="D16" i="1" s="1"/>
  <c r="E16" i="1"/>
  <c r="H13" i="1"/>
  <c r="G13" i="1"/>
  <c r="F13" i="1"/>
  <c r="D13" i="1" s="1"/>
  <c r="E13" i="1"/>
  <c r="H12" i="1"/>
  <c r="G12" i="1"/>
  <c r="F12" i="1"/>
  <c r="D12" i="1" s="1"/>
  <c r="C40" i="1" s="1"/>
  <c r="D40" i="1" s="1"/>
  <c r="D56" i="1" s="1"/>
  <c r="E12" i="1"/>
  <c r="H11" i="1"/>
  <c r="G11" i="1"/>
  <c r="F11" i="1"/>
  <c r="D11" i="1" s="1"/>
  <c r="E11" i="1"/>
  <c r="H7" i="1"/>
  <c r="G7" i="1"/>
  <c r="F7" i="1"/>
  <c r="D7" i="1" s="1"/>
  <c r="E7" i="1"/>
  <c r="H6" i="1"/>
  <c r="G6" i="1"/>
  <c r="F6" i="1"/>
  <c r="E6" i="1"/>
  <c r="C37" i="1"/>
  <c r="D37" i="1" s="1"/>
  <c r="D26" i="1"/>
  <c r="D42" i="1" s="1"/>
  <c r="H20" i="1"/>
  <c r="G20" i="1"/>
  <c r="D19" i="1"/>
  <c r="D18" i="1"/>
  <c r="D14" i="1"/>
  <c r="D10" i="1"/>
  <c r="D9" i="1"/>
  <c r="C38" i="1" s="1"/>
  <c r="D38" i="1" s="1"/>
  <c r="D54" i="1" s="1"/>
  <c r="D8" i="1"/>
  <c r="D6" i="1"/>
  <c r="D5" i="1"/>
  <c r="H4" i="1"/>
  <c r="G4" i="1"/>
  <c r="F4" i="1"/>
  <c r="F20" i="1" s="1"/>
  <c r="E4" i="1"/>
  <c r="E20" i="1" s="1"/>
  <c r="F22" i="1" l="1"/>
  <c r="F23" i="1" s="1"/>
  <c r="D53" i="1"/>
  <c r="E22" i="1"/>
  <c r="E23" i="1"/>
  <c r="D4" i="1"/>
  <c r="G22" i="1"/>
  <c r="G23" i="1" s="1"/>
  <c r="H22" i="1"/>
  <c r="H23" i="1" s="1"/>
  <c r="H24" i="1" l="1"/>
  <c r="H25" i="1" s="1"/>
  <c r="H27" i="1" s="1"/>
  <c r="H28" i="1" s="1"/>
  <c r="G24" i="1"/>
  <c r="G25" i="1"/>
  <c r="G27" i="1" s="1"/>
  <c r="G28" i="1" s="1"/>
  <c r="F24" i="1"/>
  <c r="F25" i="1" s="1"/>
  <c r="F27" i="1" s="1"/>
  <c r="F28" i="1" s="1"/>
  <c r="D20" i="1"/>
  <c r="C43" i="1"/>
  <c r="D43" i="1" s="1"/>
  <c r="D59" i="1" s="1"/>
  <c r="E24" i="1"/>
  <c r="E25" i="1" s="1"/>
  <c r="E27" i="1" s="1"/>
  <c r="E28" i="1" s="1"/>
  <c r="D22" i="1" l="1"/>
  <c r="C39" i="1" s="1"/>
  <c r="D39" i="1" s="1"/>
  <c r="D55" i="1" l="1"/>
  <c r="D23" i="1"/>
  <c r="D24" i="1" l="1"/>
  <c r="C41" i="1" s="1"/>
  <c r="D41" i="1" s="1"/>
  <c r="D57" i="1" l="1"/>
  <c r="D52" i="1" s="1"/>
  <c r="E52" i="1" s="1"/>
  <c r="D44" i="1"/>
  <c r="D25" i="1"/>
  <c r="D27" i="1" s="1"/>
  <c r="D28" i="1" s="1"/>
</calcChain>
</file>

<file path=xl/comments1.xml><?xml version="1.0" encoding="utf-8"?>
<comments xmlns="http://schemas.openxmlformats.org/spreadsheetml/2006/main">
  <authors>
    <author>Einars Kulda</author>
  </authors>
  <commentList>
    <comment ref="D37" authorId="0" shapeId="0">
      <text>
        <r>
          <rPr>
            <sz val="9"/>
            <color rgb="FF000000"/>
            <rFont val="Tahoma"/>
            <family val="2"/>
            <charset val="204"/>
          </rPr>
          <t>Katra krāsa tabulā atbilst posteņiem no izvērstā detalizējuma.</t>
        </r>
      </text>
    </comment>
  </commentList>
</comments>
</file>

<file path=xl/sharedStrings.xml><?xml version="1.0" encoding="utf-8"?>
<sst xmlns="http://schemas.openxmlformats.org/spreadsheetml/2006/main" count="115" uniqueCount="82">
  <si>
    <t>Daugavpils pilsēta nešķiroti CSA + šķirošana + pārtika</t>
  </si>
  <si>
    <t>Tiešās izmaksas</t>
  </si>
  <si>
    <t>Rādītāji</t>
  </si>
  <si>
    <t>Mērvien.</t>
  </si>
  <si>
    <t>2024.g.</t>
  </si>
  <si>
    <t>I cet.</t>
  </si>
  <si>
    <t>II cet.</t>
  </si>
  <si>
    <t>III cet.</t>
  </si>
  <si>
    <t>IV cet.</t>
  </si>
  <si>
    <t>1.</t>
  </si>
  <si>
    <t>Materiāltehniskās bāzes kom.pak. kopā:</t>
  </si>
  <si>
    <t>Eur</t>
  </si>
  <si>
    <t>1.1.</t>
  </si>
  <si>
    <t>Atkritumvedēju nomas maksa MR4351, MP7321</t>
  </si>
  <si>
    <t>1.2.</t>
  </si>
  <si>
    <t>Atkritumvedēja MU8734, NE1939, NB2901, LO1262 (viena puse) nolietojuma norakstīšana 20%</t>
  </si>
  <si>
    <t>1.3.</t>
  </si>
  <si>
    <t>Atkritumu tvertņu nomas maksa 1,10-1350; 0,77-97; 0,66-668; 0,24-2380; 0,14-90</t>
  </si>
  <si>
    <t>2.</t>
  </si>
  <si>
    <t>Atkritumvedēju vadītāju un krāvēju darba samaksa</t>
  </si>
  <si>
    <t>3.</t>
  </si>
  <si>
    <t>Darba devēja obligātās sociālās apdrošināšanas iemaksas 23,59%</t>
  </si>
  <si>
    <t>4.</t>
  </si>
  <si>
    <t>Degvielas izmaksas</t>
  </si>
  <si>
    <t>5.</t>
  </si>
  <si>
    <t>Atkritumvedēju automobiļu mazgāšana</t>
  </si>
  <si>
    <t>6.</t>
  </si>
  <si>
    <t>Atkritumu tvertņu remonts</t>
  </si>
  <si>
    <t>7.</t>
  </si>
  <si>
    <t>Atkritumu tvertņu mazgāšana, dezinfekcija</t>
  </si>
  <si>
    <t xml:space="preserve">                                                                 </t>
  </si>
  <si>
    <t>8.</t>
  </si>
  <si>
    <t>Atkritumvedēja au-ļu tehniskās apkopes, remonts, materiāli, eļļas u.tml.</t>
  </si>
  <si>
    <t>9.</t>
  </si>
  <si>
    <t>Darba apģērba izmaksas                                                                                                                             Darba aizsardz.izdevumi</t>
  </si>
  <si>
    <t>2772             8172</t>
  </si>
  <si>
    <t>693           2043</t>
  </si>
  <si>
    <t>693               2043</t>
  </si>
  <si>
    <t>693                2043</t>
  </si>
  <si>
    <t>693                  2043</t>
  </si>
  <si>
    <t xml:space="preserve"> </t>
  </si>
  <si>
    <t>10.</t>
  </si>
  <si>
    <t>Citas augstāk neuzskaitītas tiešās izmaksas (atkritumu konteineri)</t>
  </si>
  <si>
    <t>11.</t>
  </si>
  <si>
    <t>Citas augstāk neuzskaitītas tiešās izmaksas (KASKO+OCTA+tehniskā apskate un ekspluat.nodoklis) MU8734, NE1939, NB2901, LO1262 (viena puse)</t>
  </si>
  <si>
    <t>12.</t>
  </si>
  <si>
    <t>Pārstrādei nederīgo atkritumu deponēšanas izmaksas</t>
  </si>
  <si>
    <t>13.</t>
  </si>
  <si>
    <t>Bioloģisko atkritumu apsaimniekošanas izmaksas (konteineri, darba samaksa, diegvielas izmaksas)</t>
  </si>
  <si>
    <t>14.</t>
  </si>
  <si>
    <t>Tiešās izmaksas kopā:</t>
  </si>
  <si>
    <t>Vispārsaimnieciskās pieskaitāmās izmaksas</t>
  </si>
  <si>
    <t>%</t>
  </si>
  <si>
    <t>Izmaksas kopā:</t>
  </si>
  <si>
    <t>Peļņa 7%</t>
  </si>
  <si>
    <t>Izmaksas kopā + peļņa:</t>
  </si>
  <si>
    <t>Nešķiroti sadzīves atkritumi</t>
  </si>
  <si>
    <t>m3</t>
  </si>
  <si>
    <t>Maksa par nešķirotu sadzīves atkritumu apsaimniekošanu (AAL 39.p.)</t>
  </si>
  <si>
    <t>Eur/m3</t>
  </si>
  <si>
    <t>Jauktais iepakojums - 257000 kg, Papīra un kartona iepakojums - 39960 kg, Stikla iepakojums - 141420 kg         Kopā: 438380 kg</t>
  </si>
  <si>
    <t>Provizoriski bioloģiskie atkritumi - 1272m3</t>
  </si>
  <si>
    <t>Izmaksu posteņi</t>
  </si>
  <si>
    <t>Sadzīves atkritumu savākšana, pārvadāšana, pārkraušana, uzglabāšana:</t>
  </si>
  <si>
    <t>Darbinieku darba alga</t>
  </si>
  <si>
    <t>Darba devēja valsts sociālās apdrošināšanas izmaksas</t>
  </si>
  <si>
    <t>Transporta un citu mehānismu, palīgiekārtu ekspluatācijas izmaksas (degviela, tehniskās apskates, remonti, u.c.)</t>
  </si>
  <si>
    <t>Atkritumu tvertņu uzturēšanas sanitārā kārtībā izmaksas</t>
  </si>
  <si>
    <t>Peļņa</t>
  </si>
  <si>
    <t>Citas izmaksas (atšifrējums):</t>
  </si>
  <si>
    <t>Apsaimniekošanas procesa aprīkojuma noma</t>
  </si>
  <si>
    <t>Nr. p.k.</t>
  </si>
  <si>
    <t>Dati, kas spēkā no 2022.gada</t>
  </si>
  <si>
    <t>Plānots no 2024.gada</t>
  </si>
  <si>
    <t>Izmaiņas %</t>
  </si>
  <si>
    <t>Šajā tabulā nonāk dati no iepriekšējās tabulas.</t>
  </si>
  <si>
    <r>
      <t>1m</t>
    </r>
    <r>
      <rPr>
        <b/>
        <vertAlign val="superscript"/>
        <sz val="10"/>
        <color rgb="FF000000"/>
        <rFont val="Calibri"/>
        <family val="2"/>
        <charset val="204"/>
      </rPr>
      <t xml:space="preserve">3 </t>
    </r>
    <r>
      <rPr>
        <b/>
        <sz val="10"/>
        <color rgb="FF000000"/>
        <rFont val="Calibri"/>
        <family val="2"/>
        <charset val="204"/>
      </rPr>
      <t>izmaksas eiro bez PVN</t>
    </r>
  </si>
  <si>
    <r>
      <t>1m</t>
    </r>
    <r>
      <rPr>
        <b/>
        <vertAlign val="superscript"/>
        <sz val="10"/>
        <color rgb="FF000000"/>
        <rFont val="Calibri"/>
        <family val="2"/>
        <charset val="204"/>
      </rPr>
      <t>3</t>
    </r>
    <r>
      <rPr>
        <b/>
        <sz val="10"/>
        <color rgb="FF000000"/>
        <rFont val="Calibri"/>
        <family val="2"/>
        <charset val="204"/>
      </rPr>
      <t xml:space="preserve"> izmaksas eiro bez PVN</t>
    </r>
  </si>
  <si>
    <t>1.4.</t>
  </si>
  <si>
    <t>1.5.</t>
  </si>
  <si>
    <t>1.6.</t>
  </si>
  <si>
    <r>
      <t>Maksa par dalīto bioloģisko atkritumu apsaimniekošanu (AAL 39.</t>
    </r>
    <r>
      <rPr>
        <b/>
        <vertAlign val="superscript"/>
        <sz val="10"/>
        <color rgb="FF000000"/>
        <rFont val="Calibri"/>
        <family val="2"/>
        <charset val="186"/>
      </rPr>
      <t>1</t>
    </r>
    <r>
      <rPr>
        <b/>
        <sz val="10"/>
        <color rgb="FF000000"/>
        <rFont val="Calibri"/>
        <family val="2"/>
        <charset val="204"/>
      </rPr>
      <t xml:space="preserve">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</si>
</sst>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sz val="10"/>
      <color rgb="FF7030A0"/>
      <name val="Calibri"/>
      <family val="2"/>
      <charset val="204"/>
    </font>
    <font>
      <b/>
      <vertAlign val="superscript"/>
      <sz val="10"/>
      <color rgb="FF000000"/>
      <name val="Calibri"/>
      <family val="2"/>
      <charset val="204"/>
    </font>
    <font>
      <b/>
      <vertAlign val="superscript"/>
      <sz val="10"/>
      <color rgb="FF00000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BDD7EE"/>
        <bgColor rgb="FFBDD7EE"/>
      </patternFill>
    </fill>
    <fill>
      <patternFill patternType="solid">
        <fgColor rgb="FFD0CECE"/>
        <bgColor rgb="FFD0CECE"/>
      </patternFill>
    </fill>
    <fill>
      <patternFill patternType="solid">
        <fgColor rgb="FFF4B084"/>
        <bgColor rgb="FFF4B084"/>
      </patternFill>
    </fill>
    <fill>
      <patternFill patternType="solid">
        <fgColor rgb="FFDBDBDB"/>
        <bgColor rgb="FFDBDBDB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E699"/>
        <bgColor rgb="FFFFE6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86">
    <xf numFmtId="0" fontId="0" fillId="0" borderId="0" xfId="0"/>
    <xf numFmtId="0" fontId="0" fillId="0" borderId="0" xfId="1" applyFont="1" applyFill="1" applyAlignment="1"/>
    <xf numFmtId="0" fontId="3" fillId="0" borderId="0" xfId="1" applyFont="1" applyFill="1" applyAlignment="1"/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/>
    <xf numFmtId="0" fontId="5" fillId="0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/>
    <xf numFmtId="0" fontId="3" fillId="3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/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/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/>
    </xf>
    <xf numFmtId="0" fontId="3" fillId="6" borderId="1" xfId="1" applyFont="1" applyFill="1" applyBorder="1" applyAlignment="1"/>
    <xf numFmtId="0" fontId="3" fillId="7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left" vertical="center"/>
    </xf>
    <xf numFmtId="0" fontId="3" fillId="7" borderId="1" xfId="1" applyFont="1" applyFill="1" applyBorder="1" applyAlignment="1"/>
    <xf numFmtId="0" fontId="3" fillId="6" borderId="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right" vertical="top" wrapText="1"/>
    </xf>
    <xf numFmtId="3" fontId="3" fillId="6" borderId="1" xfId="1" applyNumberFormat="1" applyFont="1" applyFill="1" applyBorder="1" applyAlignment="1">
      <alignment horizontal="right" vertical="top" wrapText="1" shrinkToFit="1"/>
    </xf>
    <xf numFmtId="3" fontId="3" fillId="6" borderId="1" xfId="1" applyNumberFormat="1" applyFont="1" applyFill="1" applyBorder="1" applyAlignment="1">
      <alignment horizontal="right" vertical="top" wrapText="1"/>
    </xf>
    <xf numFmtId="0" fontId="3" fillId="7" borderId="1" xfId="1" applyFont="1" applyFill="1" applyBorder="1" applyAlignment="1">
      <alignment horizontal="left" vertical="center" wrapText="1"/>
    </xf>
    <xf numFmtId="0" fontId="3" fillId="7" borderId="1" xfId="1" applyFont="1" applyFill="1" applyBorder="1" applyAlignment="1">
      <alignment horizontal="right"/>
    </xf>
    <xf numFmtId="0" fontId="3" fillId="6" borderId="1" xfId="1" applyFont="1" applyFill="1" applyBorder="1" applyAlignment="1">
      <alignment horizontal="right"/>
    </xf>
    <xf numFmtId="0" fontId="3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left" vertical="center"/>
    </xf>
    <xf numFmtId="0" fontId="3" fillId="8" borderId="1" xfId="1" applyFont="1" applyFill="1" applyBorder="1" applyAlignment="1"/>
    <xf numFmtId="0" fontId="3" fillId="0" borderId="1" xfId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/>
    <xf numFmtId="1" fontId="3" fillId="6" borderId="1" xfId="1" applyNumberFormat="1" applyFont="1" applyFill="1" applyBorder="1" applyAlignment="1"/>
    <xf numFmtId="1" fontId="3" fillId="0" borderId="1" xfId="1" applyNumberFormat="1" applyFont="1" applyFill="1" applyBorder="1" applyAlignment="1"/>
    <xf numFmtId="0" fontId="3" fillId="9" borderId="1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left" vertical="center"/>
    </xf>
    <xf numFmtId="1" fontId="3" fillId="9" borderId="1" xfId="1" applyNumberFormat="1" applyFont="1" applyFill="1" applyBorder="1" applyAlignment="1"/>
    <xf numFmtId="0" fontId="3" fillId="10" borderId="2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left" vertical="center"/>
    </xf>
    <xf numFmtId="0" fontId="5" fillId="10" borderId="1" xfId="1" applyFont="1" applyFill="1" applyBorder="1" applyAlignment="1">
      <alignment horizontal="center" vertical="center"/>
    </xf>
    <xf numFmtId="2" fontId="5" fillId="8" borderId="2" xfId="1" applyNumberFormat="1" applyFont="1" applyFill="1" applyBorder="1" applyAlignment="1"/>
    <xf numFmtId="2" fontId="5" fillId="10" borderId="2" xfId="1" applyNumberFormat="1" applyFont="1" applyFill="1" applyBorder="1" applyAlignment="1"/>
    <xf numFmtId="0" fontId="5" fillId="10" borderId="3" xfId="1" applyFont="1" applyFill="1" applyBorder="1" applyAlignment="1">
      <alignment horizontal="center" vertical="center"/>
    </xf>
    <xf numFmtId="2" fontId="5" fillId="8" borderId="1" xfId="1" applyNumberFormat="1" applyFont="1" applyFill="1" applyBorder="1" applyAlignment="1"/>
    <xf numFmtId="2" fontId="5" fillId="10" borderId="1" xfId="1" applyNumberFormat="1" applyFont="1" applyFill="1" applyBorder="1" applyAlignment="1"/>
    <xf numFmtId="0" fontId="2" fillId="0" borderId="0" xfId="1" applyFont="1" applyFill="1" applyAlignment="1"/>
    <xf numFmtId="0" fontId="5" fillId="0" borderId="5" xfId="2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vertical="center" wrapText="1"/>
    </xf>
    <xf numFmtId="0" fontId="5" fillId="0" borderId="6" xfId="2" applyFont="1" applyFill="1" applyBorder="1" applyAlignment="1" applyProtection="1">
      <alignment vertical="center" wrapText="1"/>
    </xf>
    <xf numFmtId="0" fontId="3" fillId="4" borderId="7" xfId="2" applyFont="1" applyFill="1" applyBorder="1" applyAlignment="1" applyProtection="1">
      <alignment vertical="center" wrapText="1"/>
    </xf>
    <xf numFmtId="2" fontId="3" fillId="4" borderId="4" xfId="2" applyNumberFormat="1" applyFont="1" applyFill="1" applyBorder="1" applyAlignment="1" applyProtection="1">
      <alignment vertical="center" wrapText="1"/>
    </xf>
    <xf numFmtId="0" fontId="3" fillId="5" borderId="7" xfId="2" applyFont="1" applyFill="1" applyBorder="1" applyAlignment="1" applyProtection="1">
      <alignment vertical="center" wrapText="1"/>
    </xf>
    <xf numFmtId="2" fontId="3" fillId="5" borderId="8" xfId="2" applyNumberFormat="1" applyFont="1" applyFill="1" applyBorder="1" applyAlignment="1" applyProtection="1">
      <alignment vertical="center" wrapText="1"/>
    </xf>
    <xf numFmtId="0" fontId="3" fillId="6" borderId="7" xfId="2" applyFont="1" applyFill="1" applyBorder="1" applyAlignment="1" applyProtection="1">
      <alignment vertical="center" wrapText="1"/>
    </xf>
    <xf numFmtId="2" fontId="3" fillId="6" borderId="8" xfId="2" applyNumberFormat="1" applyFont="1" applyFill="1" applyBorder="1" applyAlignment="1" applyProtection="1">
      <alignment vertical="center" wrapText="1"/>
    </xf>
    <xf numFmtId="0" fontId="3" fillId="7" borderId="7" xfId="2" applyFont="1" applyFill="1" applyBorder="1" applyAlignment="1" applyProtection="1">
      <alignment vertical="center" wrapText="1"/>
    </xf>
    <xf numFmtId="2" fontId="3" fillId="7" borderId="8" xfId="2" applyNumberFormat="1" applyFont="1" applyFill="1" applyBorder="1" applyAlignment="1" applyProtection="1">
      <alignment vertical="center" wrapText="1"/>
    </xf>
    <xf numFmtId="0" fontId="3" fillId="9" borderId="7" xfId="2" applyFont="1" applyFill="1" applyBorder="1" applyAlignment="1" applyProtection="1">
      <alignment vertical="center" wrapText="1"/>
    </xf>
    <xf numFmtId="2" fontId="3" fillId="9" borderId="8" xfId="2" applyNumberFormat="1" applyFont="1" applyFill="1" applyBorder="1" applyAlignment="1" applyProtection="1">
      <alignment vertical="center" wrapText="1"/>
    </xf>
    <xf numFmtId="0" fontId="3" fillId="0" borderId="7" xfId="2" applyFont="1" applyFill="1" applyBorder="1" applyAlignment="1" applyProtection="1">
      <alignment vertical="center" wrapText="1"/>
    </xf>
    <xf numFmtId="2" fontId="3" fillId="0" borderId="8" xfId="2" applyNumberFormat="1" applyFont="1" applyFill="1" applyBorder="1" applyAlignment="1" applyProtection="1">
      <alignment vertical="center" wrapText="1"/>
    </xf>
    <xf numFmtId="0" fontId="3" fillId="2" borderId="7" xfId="2" applyFont="1" applyFill="1" applyBorder="1" applyAlignment="1" applyProtection="1">
      <alignment vertical="center" wrapText="1"/>
    </xf>
    <xf numFmtId="2" fontId="3" fillId="2" borderId="8" xfId="2" applyNumberFormat="1" applyFont="1" applyFill="1" applyBorder="1" applyAlignment="1" applyProtection="1">
      <alignment vertical="center" wrapText="1"/>
    </xf>
    <xf numFmtId="2" fontId="3" fillId="0" borderId="0" xfId="1" applyNumberFormat="1" applyFont="1" applyFill="1" applyAlignment="1"/>
    <xf numFmtId="2" fontId="5" fillId="11" borderId="8" xfId="1" applyNumberFormat="1" applyFont="1" applyFill="1" applyBorder="1" applyAlignment="1"/>
    <xf numFmtId="0" fontId="5" fillId="0" borderId="9" xfId="2" applyFont="1" applyFill="1" applyBorder="1" applyAlignment="1" applyProtection="1">
      <alignment horizontal="center" vertical="center" wrapText="1"/>
    </xf>
    <xf numFmtId="0" fontId="7" fillId="0" borderId="0" xfId="1" applyFont="1" applyFill="1" applyAlignment="1"/>
    <xf numFmtId="0" fontId="5" fillId="0" borderId="10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5" fillId="0" borderId="10" xfId="2" applyFont="1" applyFill="1" applyBorder="1" applyAlignment="1" applyProtection="1">
      <alignment vertical="center" wrapText="1"/>
    </xf>
    <xf numFmtId="9" fontId="5" fillId="0" borderId="10" xfId="2" applyNumberFormat="1" applyFont="1" applyFill="1" applyBorder="1" applyAlignment="1" applyProtection="1">
      <alignment horizontal="center"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horizontal="center" vertical="center" wrapText="1"/>
    </xf>
    <xf numFmtId="2" fontId="3" fillId="0" borderId="10" xfId="2" applyNumberFormat="1" applyFont="1" applyFill="1" applyBorder="1" applyAlignment="1" applyProtection="1">
      <alignment horizontal="center" vertical="center" wrapText="1"/>
    </xf>
    <xf numFmtId="0" fontId="5" fillId="10" borderId="11" xfId="1" applyFont="1" applyFill="1" applyBorder="1" applyAlignment="1">
      <alignment horizontal="center" vertical="center"/>
    </xf>
    <xf numFmtId="0" fontId="5" fillId="10" borderId="12" xfId="1" applyFont="1" applyFill="1" applyBorder="1" applyAlignment="1">
      <alignment horizontal="left" vertical="center"/>
    </xf>
    <xf numFmtId="0" fontId="0" fillId="0" borderId="4" xfId="0" applyFill="1" applyBorder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5" fillId="0" borderId="4" xfId="2" applyFont="1" applyFill="1" applyBorder="1" applyAlignment="1" applyProtection="1">
      <alignment horizontal="center" vertical="center" wrapText="1"/>
    </xf>
  </cellXfs>
  <cellStyles count="3">
    <cellStyle name="Normal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419096</xdr:colOff>
      <xdr:row>44</xdr:row>
      <xdr:rowOff>76196</xdr:rowOff>
    </xdr:from>
    <xdr:ext cx="0" cy="695329"/>
    <xdr:cxnSp macro="">
      <xdr:nvCxnSpPr>
        <xdr:cNvPr id="2" name="Straight Arrow Connector 2">
          <a:extLst>
            <a:ext uri="{FF2B5EF4-FFF2-40B4-BE49-F238E27FC236}">
              <a16:creationId xmlns:a16="http://schemas.microsoft.com/office/drawing/2014/main" xmlns="" id="{B74E821A-B21B-F2AA-8DC1-C12750557F7B}"/>
            </a:ext>
          </a:extLst>
        </xdr:cNvPr>
        <xdr:cNvCxnSpPr/>
      </xdr:nvCxnSpPr>
      <xdr:spPr>
        <a:xfrm>
          <a:off x="6210296" y="9401171"/>
          <a:ext cx="0" cy="695329"/>
        </a:xfrm>
        <a:prstGeom prst="straightConnector1">
          <a:avLst/>
        </a:prstGeom>
        <a:noFill/>
        <a:ln w="6345" cap="flat">
          <a:solidFill>
            <a:srgbClr val="4472C4"/>
          </a:solidFill>
          <a:prstDash val="solid"/>
          <a:miter/>
          <a:headEnd type="arrow"/>
          <a:tailEnd type="arrow"/>
        </a:ln>
      </xdr:spPr>
    </xdr:cxn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ulija\Plans_2024\Daugavpis\C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pils_CSA+šķir_(bez_pārtikas)"/>
      <sheetName val="D-pils_CSA+šķir_(ar_pārtiku)"/>
      <sheetName val="D-pils_pārējie"/>
      <sheetName val="CSA_Augšd-nov"/>
      <sheetName val="Pieskaitāmās"/>
      <sheetName val="Koef_"/>
      <sheetName val="D-pils_CSA"/>
      <sheetName val="Šķir_atkr_aps_"/>
      <sheetName val="D-pils_CSA+šķir.(bez pārtikas)"/>
      <sheetName val="D-pils_CSA+šķir.(ar pārtiku)"/>
      <sheetName val="Koef."/>
      <sheetName val="#ССЫЛКА"/>
      <sheetName val="D-pils_CSA+šķir_(bez_pārtikas)1"/>
      <sheetName val="D-pils_CSA+šķir_(ar_pārtiku)1"/>
      <sheetName val="Koef_1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22.68829506090546</v>
          </cell>
        </row>
        <row r="4">
          <cell r="B4">
            <v>23.622347615926593</v>
          </cell>
        </row>
        <row r="5">
          <cell r="B5">
            <v>23.001410890832322</v>
          </cell>
        </row>
        <row r="6">
          <cell r="B6">
            <v>21.505271157999292</v>
          </cell>
        </row>
        <row r="7">
          <cell r="B7">
            <v>22.653143708793291</v>
          </cell>
        </row>
      </sheetData>
      <sheetData sheetId="6">
        <row r="6">
          <cell r="E6">
            <v>14789</v>
          </cell>
          <cell r="F6">
            <v>14788</v>
          </cell>
          <cell r="G6">
            <v>14788</v>
          </cell>
          <cell r="H6">
            <v>14788</v>
          </cell>
        </row>
        <row r="7">
          <cell r="E7">
            <v>25638</v>
          </cell>
          <cell r="F7">
            <v>25638</v>
          </cell>
          <cell r="G7">
            <v>25637</v>
          </cell>
          <cell r="H7">
            <v>25638</v>
          </cell>
        </row>
        <row r="11">
          <cell r="E11">
            <v>1318</v>
          </cell>
          <cell r="F11">
            <v>1318</v>
          </cell>
          <cell r="G11">
            <v>1318</v>
          </cell>
          <cell r="H11">
            <v>1318</v>
          </cell>
        </row>
        <row r="12">
          <cell r="E12">
            <v>300</v>
          </cell>
          <cell r="F12">
            <v>300</v>
          </cell>
          <cell r="G12">
            <v>300</v>
          </cell>
          <cell r="H12">
            <v>300</v>
          </cell>
        </row>
        <row r="13">
          <cell r="E13">
            <v>1500</v>
          </cell>
          <cell r="F13">
            <v>1500</v>
          </cell>
          <cell r="G13">
            <v>1500</v>
          </cell>
          <cell r="H13">
            <v>1500</v>
          </cell>
        </row>
        <row r="16">
          <cell r="E16">
            <v>7500</v>
          </cell>
          <cell r="F16">
            <v>7500</v>
          </cell>
          <cell r="G16">
            <v>7500</v>
          </cell>
          <cell r="H16">
            <v>7500</v>
          </cell>
        </row>
        <row r="17">
          <cell r="E17">
            <v>113</v>
          </cell>
          <cell r="F17">
            <v>2319</v>
          </cell>
          <cell r="G17">
            <v>2742</v>
          </cell>
          <cell r="H17">
            <v>2586</v>
          </cell>
        </row>
      </sheetData>
      <sheetData sheetId="7">
        <row r="5">
          <cell r="E5">
            <v>942</v>
          </cell>
          <cell r="F5">
            <v>942</v>
          </cell>
          <cell r="G5">
            <v>942</v>
          </cell>
          <cell r="H5">
            <v>942</v>
          </cell>
        </row>
        <row r="15">
          <cell r="G15">
            <v>1022</v>
          </cell>
          <cell r="H15">
            <v>134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"/>
  <sheetViews>
    <sheetView tabSelected="1" workbookViewId="0">
      <selection activeCell="B27" sqref="B27"/>
    </sheetView>
  </sheetViews>
  <sheetFormatPr defaultRowHeight="15" x14ac:dyDescent="0.25"/>
  <cols>
    <col min="1" max="1" width="6.42578125" style="1" customWidth="1"/>
    <col min="2" max="2" width="70.5703125" style="1" customWidth="1"/>
    <col min="3" max="3" width="9.85546875" style="1" customWidth="1"/>
    <col min="4" max="4" width="10.28515625" style="1" customWidth="1"/>
    <col min="5" max="5" width="9.7109375" style="1" customWidth="1"/>
    <col min="6" max="7" width="9.140625" style="1" customWidth="1"/>
    <col min="8" max="8" width="9.7109375" style="1" customWidth="1"/>
    <col min="9" max="9" width="9.140625" style="1" customWidth="1"/>
    <col min="10" max="16384" width="9.140625" style="1"/>
  </cols>
  <sheetData>
    <row r="1" spans="1:19" ht="20.2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</row>
    <row r="2" spans="1:19" ht="15" customHeight="1" x14ac:dyDescent="0.25">
      <c r="A2" s="2"/>
      <c r="B2" s="3" t="s">
        <v>1</v>
      </c>
      <c r="C2" s="2"/>
      <c r="D2" s="2"/>
      <c r="E2" s="2"/>
      <c r="F2" s="2"/>
      <c r="G2" s="2"/>
      <c r="H2" s="2"/>
    </row>
    <row r="3" spans="1:19" ht="13.5" customHeight="1" x14ac:dyDescent="0.25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19" ht="15" customHeight="1" x14ac:dyDescent="0.25">
      <c r="A4" s="6" t="s">
        <v>9</v>
      </c>
      <c r="B4" s="7" t="s">
        <v>10</v>
      </c>
      <c r="C4" s="6" t="s">
        <v>11</v>
      </c>
      <c r="D4" s="8">
        <f>SUM(D5:D7)</f>
        <v>247764</v>
      </c>
      <c r="E4" s="8">
        <f>E5+E6+E7</f>
        <v>61942</v>
      </c>
      <c r="F4" s="8">
        <f>F5+F6+F7</f>
        <v>61941</v>
      </c>
      <c r="G4" s="8">
        <f>G5+G6+G7</f>
        <v>61940</v>
      </c>
      <c r="H4" s="8">
        <f>H5+H6+H7</f>
        <v>61941</v>
      </c>
    </row>
    <row r="5" spans="1:19" ht="13.5" customHeight="1" x14ac:dyDescent="0.25">
      <c r="A5" s="9" t="s">
        <v>12</v>
      </c>
      <c r="B5" s="10" t="s">
        <v>13</v>
      </c>
      <c r="C5" s="9" t="s">
        <v>11</v>
      </c>
      <c r="D5" s="11">
        <f t="shared" ref="D5:D14" si="0">SUM(E5:H5)</f>
        <v>82292</v>
      </c>
      <c r="E5" s="11">
        <v>20573</v>
      </c>
      <c r="F5" s="11">
        <v>20573</v>
      </c>
      <c r="G5" s="11">
        <v>20573</v>
      </c>
      <c r="H5" s="11">
        <v>20573</v>
      </c>
    </row>
    <row r="6" spans="1:19" ht="26.25" customHeight="1" x14ac:dyDescent="0.25">
      <c r="A6" s="9" t="s">
        <v>14</v>
      </c>
      <c r="B6" s="12" t="s">
        <v>15</v>
      </c>
      <c r="C6" s="9" t="s">
        <v>11</v>
      </c>
      <c r="D6" s="11">
        <f t="shared" si="0"/>
        <v>62921</v>
      </c>
      <c r="E6" s="11">
        <f>'[1]D-pils_CSA'!E6+[1]Šķir_atkr_aps_!E5</f>
        <v>15731</v>
      </c>
      <c r="F6" s="11">
        <f>'[1]D-pils_CSA'!F6+[1]Šķir_atkr_aps_!F5</f>
        <v>15730</v>
      </c>
      <c r="G6" s="11">
        <f>'[1]D-pils_CSA'!G6+[1]Šķir_atkr_aps_!G5</f>
        <v>15730</v>
      </c>
      <c r="H6" s="11">
        <f>'[1]D-pils_CSA'!H6+[1]Šķir_atkr_aps_!H5</f>
        <v>15730</v>
      </c>
    </row>
    <row r="7" spans="1:19" ht="15" customHeight="1" x14ac:dyDescent="0.25">
      <c r="A7" s="9" t="s">
        <v>16</v>
      </c>
      <c r="B7" s="10" t="s">
        <v>17</v>
      </c>
      <c r="C7" s="9" t="s">
        <v>11</v>
      </c>
      <c r="D7" s="11">
        <f t="shared" si="0"/>
        <v>102551</v>
      </c>
      <c r="E7" s="11">
        <f>'[1]D-pils_CSA'!E7</f>
        <v>25638</v>
      </c>
      <c r="F7" s="11">
        <f>'[1]D-pils_CSA'!F7</f>
        <v>25638</v>
      </c>
      <c r="G7" s="11">
        <f>'[1]D-pils_CSA'!G7</f>
        <v>25637</v>
      </c>
      <c r="H7" s="11">
        <f>'[1]D-pils_CSA'!H7</f>
        <v>25638</v>
      </c>
    </row>
    <row r="8" spans="1:19" ht="15" customHeight="1" x14ac:dyDescent="0.25">
      <c r="A8" s="13" t="s">
        <v>18</v>
      </c>
      <c r="B8" s="14" t="s">
        <v>19</v>
      </c>
      <c r="C8" s="13" t="s">
        <v>11</v>
      </c>
      <c r="D8" s="15">
        <f t="shared" si="0"/>
        <v>348971</v>
      </c>
      <c r="E8" s="15">
        <v>87503</v>
      </c>
      <c r="F8" s="15">
        <v>83796</v>
      </c>
      <c r="G8" s="15">
        <v>88827</v>
      </c>
      <c r="H8" s="15">
        <v>88845</v>
      </c>
    </row>
    <row r="9" spans="1:19" ht="15.75" customHeight="1" x14ac:dyDescent="0.25">
      <c r="A9" s="16" t="s">
        <v>20</v>
      </c>
      <c r="B9" s="17" t="s">
        <v>21</v>
      </c>
      <c r="C9" s="16" t="s">
        <v>11</v>
      </c>
      <c r="D9" s="18">
        <f t="shared" si="0"/>
        <v>82323</v>
      </c>
      <c r="E9" s="18">
        <v>20643</v>
      </c>
      <c r="F9" s="18">
        <v>19767</v>
      </c>
      <c r="G9" s="18">
        <v>20955</v>
      </c>
      <c r="H9" s="18">
        <v>20958</v>
      </c>
    </row>
    <row r="10" spans="1:19" ht="14.25" customHeight="1" x14ac:dyDescent="0.25">
      <c r="A10" s="19" t="s">
        <v>22</v>
      </c>
      <c r="B10" s="20" t="s">
        <v>23</v>
      </c>
      <c r="C10" s="19" t="s">
        <v>11</v>
      </c>
      <c r="D10" s="21">
        <f t="shared" si="0"/>
        <v>196967</v>
      </c>
      <c r="E10" s="21">
        <v>49410</v>
      </c>
      <c r="F10" s="21">
        <v>47264</v>
      </c>
      <c r="G10" s="21">
        <v>50121</v>
      </c>
      <c r="H10" s="21">
        <v>50172</v>
      </c>
    </row>
    <row r="11" spans="1:19" ht="15" customHeight="1" x14ac:dyDescent="0.25">
      <c r="A11" s="19" t="s">
        <v>24</v>
      </c>
      <c r="B11" s="20" t="s">
        <v>25</v>
      </c>
      <c r="C11" s="19" t="s">
        <v>11</v>
      </c>
      <c r="D11" s="21">
        <f t="shared" si="0"/>
        <v>5272</v>
      </c>
      <c r="E11" s="21">
        <f>'[1]D-pils_CSA'!E11</f>
        <v>1318</v>
      </c>
      <c r="F11" s="21">
        <f>'[1]D-pils_CSA'!F11</f>
        <v>1318</v>
      </c>
      <c r="G11" s="21">
        <f>'[1]D-pils_CSA'!G11</f>
        <v>1318</v>
      </c>
      <c r="H11" s="21">
        <f>'[1]D-pils_CSA'!H11</f>
        <v>1318</v>
      </c>
    </row>
    <row r="12" spans="1:19" ht="13.5" customHeight="1" x14ac:dyDescent="0.25">
      <c r="A12" s="22" t="s">
        <v>26</v>
      </c>
      <c r="B12" s="23" t="s">
        <v>27</v>
      </c>
      <c r="C12" s="22" t="s">
        <v>11</v>
      </c>
      <c r="D12" s="24">
        <f t="shared" si="0"/>
        <v>1200</v>
      </c>
      <c r="E12" s="24">
        <f>'[1]D-pils_CSA'!E12</f>
        <v>300</v>
      </c>
      <c r="F12" s="24">
        <f>'[1]D-pils_CSA'!F12</f>
        <v>300</v>
      </c>
      <c r="G12" s="24">
        <f>'[1]D-pils_CSA'!G12</f>
        <v>300</v>
      </c>
      <c r="H12" s="24">
        <f>'[1]D-pils_CSA'!H12</f>
        <v>300</v>
      </c>
    </row>
    <row r="13" spans="1:19" ht="16.5" customHeight="1" x14ac:dyDescent="0.25">
      <c r="A13" s="22" t="s">
        <v>28</v>
      </c>
      <c r="B13" s="23" t="s">
        <v>29</v>
      </c>
      <c r="C13" s="22" t="s">
        <v>11</v>
      </c>
      <c r="D13" s="24">
        <f t="shared" si="0"/>
        <v>6000</v>
      </c>
      <c r="E13" s="24">
        <f>'[1]D-pils_CSA'!E13</f>
        <v>1500</v>
      </c>
      <c r="F13" s="24">
        <f>'[1]D-pils_CSA'!F13</f>
        <v>1500</v>
      </c>
      <c r="G13" s="24">
        <f>'[1]D-pils_CSA'!G13</f>
        <v>1500</v>
      </c>
      <c r="H13" s="24">
        <f>'[1]D-pils_CSA'!H13</f>
        <v>1500</v>
      </c>
      <c r="S13" s="1" t="s">
        <v>30</v>
      </c>
    </row>
    <row r="14" spans="1:19" ht="18.75" customHeight="1" x14ac:dyDescent="0.25">
      <c r="A14" s="19" t="s">
        <v>31</v>
      </c>
      <c r="B14" s="20" t="s">
        <v>32</v>
      </c>
      <c r="C14" s="19" t="s">
        <v>11</v>
      </c>
      <c r="D14" s="21">
        <f t="shared" si="0"/>
        <v>48633</v>
      </c>
      <c r="E14" s="21">
        <v>12159</v>
      </c>
      <c r="F14" s="21">
        <v>12158</v>
      </c>
      <c r="G14" s="21">
        <v>12158</v>
      </c>
      <c r="H14" s="21">
        <v>12158</v>
      </c>
    </row>
    <row r="15" spans="1:19" ht="25.5" customHeight="1" x14ac:dyDescent="0.25">
      <c r="A15" s="19" t="s">
        <v>33</v>
      </c>
      <c r="B15" s="25" t="s">
        <v>34</v>
      </c>
      <c r="C15" s="19" t="s">
        <v>11</v>
      </c>
      <c r="D15" s="26" t="s">
        <v>35</v>
      </c>
      <c r="E15" s="27" t="s">
        <v>36</v>
      </c>
      <c r="F15" s="26" t="s">
        <v>37</v>
      </c>
      <c r="G15" s="28" t="s">
        <v>38</v>
      </c>
      <c r="H15" s="28" t="s">
        <v>39</v>
      </c>
      <c r="K15" s="1" t="s">
        <v>40</v>
      </c>
    </row>
    <row r="16" spans="1:19" ht="16.5" customHeight="1" x14ac:dyDescent="0.25">
      <c r="A16" s="22" t="s">
        <v>41</v>
      </c>
      <c r="B16" s="29" t="s">
        <v>42</v>
      </c>
      <c r="C16" s="22" t="s">
        <v>11</v>
      </c>
      <c r="D16" s="30">
        <f>SUM(E16:H16)</f>
        <v>30000</v>
      </c>
      <c r="E16" s="30">
        <f>'[1]D-pils_CSA'!E16</f>
        <v>7500</v>
      </c>
      <c r="F16" s="30">
        <f>'[1]D-pils_CSA'!F16</f>
        <v>7500</v>
      </c>
      <c r="G16" s="30">
        <f>'[1]D-pils_CSA'!G16</f>
        <v>7500</v>
      </c>
      <c r="H16" s="30">
        <f>'[1]D-pils_CSA'!H16</f>
        <v>7500</v>
      </c>
    </row>
    <row r="17" spans="1:8" ht="26.25" customHeight="1" x14ac:dyDescent="0.25">
      <c r="A17" s="19" t="s">
        <v>43</v>
      </c>
      <c r="B17" s="25" t="s">
        <v>44</v>
      </c>
      <c r="C17" s="19" t="s">
        <v>11</v>
      </c>
      <c r="D17" s="31">
        <f>SUM(E17:H17)</f>
        <v>19539</v>
      </c>
      <c r="E17" s="31">
        <f>'[1]D-pils_CSA'!E17+673+1984</f>
        <v>2770</v>
      </c>
      <c r="F17" s="31">
        <f>'[1]D-pils_CSA'!F17+673+1984</f>
        <v>4976</v>
      </c>
      <c r="G17" s="31">
        <f>'[1]D-pils_CSA'!G17+[1]Šķir_atkr_aps_!G15+672+1982</f>
        <v>6418</v>
      </c>
      <c r="H17" s="31">
        <f>'[1]D-pils_CSA'!H17+[1]Šķir_atkr_aps_!H15+673+1982</f>
        <v>5375</v>
      </c>
    </row>
    <row r="18" spans="1:8" ht="17.25" customHeight="1" x14ac:dyDescent="0.25">
      <c r="A18" s="19" t="s">
        <v>45</v>
      </c>
      <c r="B18" s="25" t="s">
        <v>46</v>
      </c>
      <c r="C18" s="19" t="s">
        <v>11</v>
      </c>
      <c r="D18" s="31">
        <f>SUM(E18:H18)</f>
        <v>15120</v>
      </c>
      <c r="E18" s="31">
        <v>3780</v>
      </c>
      <c r="F18" s="31">
        <v>3780</v>
      </c>
      <c r="G18" s="31">
        <v>3780</v>
      </c>
      <c r="H18" s="31">
        <v>3780</v>
      </c>
    </row>
    <row r="19" spans="1:8" ht="26.25" customHeight="1" x14ac:dyDescent="0.25">
      <c r="A19" s="22" t="s">
        <v>47</v>
      </c>
      <c r="B19" s="29" t="s">
        <v>48</v>
      </c>
      <c r="C19" s="22" t="s">
        <v>11</v>
      </c>
      <c r="D19" s="30">
        <f>SUM(E19:H19)</f>
        <v>19460</v>
      </c>
      <c r="E19" s="30">
        <v>4865</v>
      </c>
      <c r="F19" s="30">
        <v>4865</v>
      </c>
      <c r="G19" s="30">
        <v>4865</v>
      </c>
      <c r="H19" s="30">
        <v>4865</v>
      </c>
    </row>
    <row r="20" spans="1:8" ht="16.5" customHeight="1" x14ac:dyDescent="0.25">
      <c r="A20" s="32" t="s">
        <v>49</v>
      </c>
      <c r="B20" s="33" t="s">
        <v>50</v>
      </c>
      <c r="C20" s="32" t="s">
        <v>11</v>
      </c>
      <c r="D20" s="34">
        <f>D4+D8+D9+D10+D11+D12+D13+D14+D16+D17+D19+D18+2772+8172</f>
        <v>1032193</v>
      </c>
      <c r="E20" s="34">
        <f>E4+E8+E9+E10+E11+E12+E13+E14+E16+E17+E19+E18+693+2043</f>
        <v>256426</v>
      </c>
      <c r="F20" s="34">
        <f>F4+F8+F9+F10+F11+F12+F13+F14+F16+F17+F19+F18+693+2043</f>
        <v>251901</v>
      </c>
      <c r="G20" s="34">
        <f>G4+G8+G9+G10+G11+G12+G13+G14+G16+G17+G19+G18+693+2043</f>
        <v>262418</v>
      </c>
      <c r="H20" s="34">
        <f>H4+H8+H9+H10+H11+H12+H13+H14+H16+H17+H19+H18+693+2043</f>
        <v>261448</v>
      </c>
    </row>
    <row r="21" spans="1:8" ht="14.25" customHeight="1" x14ac:dyDescent="0.25">
      <c r="A21" s="9"/>
      <c r="B21" s="35" t="s">
        <v>51</v>
      </c>
      <c r="C21" s="9" t="s">
        <v>52</v>
      </c>
      <c r="D21" s="36">
        <f>[1]Koef_!B3</f>
        <v>22.68829506090546</v>
      </c>
      <c r="E21" s="36">
        <f>[1]Koef_!B4</f>
        <v>23.622347615926593</v>
      </c>
      <c r="F21" s="36">
        <f>[1]Koef_!B5</f>
        <v>23.001410890832322</v>
      </c>
      <c r="G21" s="36">
        <f>[1]Koef_!B6</f>
        <v>21.505271157999292</v>
      </c>
      <c r="H21" s="36">
        <f>[1]Koef_!B7</f>
        <v>22.653143708793291</v>
      </c>
    </row>
    <row r="22" spans="1:8" ht="13.5" customHeight="1" x14ac:dyDescent="0.25">
      <c r="A22" s="19"/>
      <c r="B22" s="20"/>
      <c r="C22" s="19" t="s">
        <v>11</v>
      </c>
      <c r="D22" s="37">
        <f>D20*D21/100</f>
        <v>234186.99343801188</v>
      </c>
      <c r="E22" s="37">
        <f>E20*E21/100</f>
        <v>60573.841097615928</v>
      </c>
      <c r="F22" s="37">
        <f>F20*F21/100</f>
        <v>57940.784048115529</v>
      </c>
      <c r="G22" s="37">
        <f>G20*G21/100</f>
        <v>56433.702467398587</v>
      </c>
      <c r="H22" s="37">
        <f>H20*H21/100</f>
        <v>59226.191163765878</v>
      </c>
    </row>
    <row r="23" spans="1:8" ht="15" customHeight="1" x14ac:dyDescent="0.25">
      <c r="A23" s="9"/>
      <c r="B23" s="35" t="s">
        <v>53</v>
      </c>
      <c r="C23" s="9" t="s">
        <v>11</v>
      </c>
      <c r="D23" s="38">
        <f>D20+D22</f>
        <v>1266379.993438012</v>
      </c>
      <c r="E23" s="38">
        <f>E20+E22</f>
        <v>316999.84109761595</v>
      </c>
      <c r="F23" s="38">
        <f>F20+F22</f>
        <v>309841.78404811554</v>
      </c>
      <c r="G23" s="38">
        <f>G20+G22</f>
        <v>318851.7024673986</v>
      </c>
      <c r="H23" s="38">
        <f>H20+H22</f>
        <v>320674.19116376585</v>
      </c>
    </row>
    <row r="24" spans="1:8" ht="13.5" customHeight="1" x14ac:dyDescent="0.25">
      <c r="A24" s="39"/>
      <c r="B24" s="40" t="s">
        <v>54</v>
      </c>
      <c r="C24" s="39" t="s">
        <v>11</v>
      </c>
      <c r="D24" s="41">
        <f>D23*7%</f>
        <v>88646.599540660842</v>
      </c>
      <c r="E24" s="41">
        <f>E23*7%</f>
        <v>22189.988876833118</v>
      </c>
      <c r="F24" s="41">
        <f>F23*7%</f>
        <v>21688.92488336809</v>
      </c>
      <c r="G24" s="41">
        <f>G23*7%</f>
        <v>22319.619172717903</v>
      </c>
      <c r="H24" s="41">
        <f>H23*7%</f>
        <v>22447.19338146361</v>
      </c>
    </row>
    <row r="25" spans="1:8" ht="16.5" customHeight="1" x14ac:dyDescent="0.25">
      <c r="A25" s="9"/>
      <c r="B25" s="35" t="s">
        <v>55</v>
      </c>
      <c r="C25" s="9" t="s">
        <v>11</v>
      </c>
      <c r="D25" s="38">
        <f>D23+D24</f>
        <v>1355026.5929786728</v>
      </c>
      <c r="E25" s="38">
        <f>E23+E24</f>
        <v>339189.82997444907</v>
      </c>
      <c r="F25" s="38">
        <f>F23+F24</f>
        <v>331530.70893148362</v>
      </c>
      <c r="G25" s="38">
        <f>G23+G24</f>
        <v>341171.32164011651</v>
      </c>
      <c r="H25" s="38">
        <f>H23+H24</f>
        <v>343121.38454522943</v>
      </c>
    </row>
    <row r="26" spans="1:8" ht="18" customHeight="1" x14ac:dyDescent="0.25">
      <c r="A26" s="9"/>
      <c r="B26" s="35" t="s">
        <v>56</v>
      </c>
      <c r="C26" s="9" t="s">
        <v>57</v>
      </c>
      <c r="D26" s="11">
        <f>SUM(E26:H26)</f>
        <v>285600</v>
      </c>
      <c r="E26" s="11">
        <v>71846</v>
      </c>
      <c r="F26" s="11">
        <v>68280</v>
      </c>
      <c r="G26" s="11">
        <v>72737</v>
      </c>
      <c r="H26" s="11">
        <v>72737</v>
      </c>
    </row>
    <row r="27" spans="1:8" ht="14.25" customHeight="1" x14ac:dyDescent="0.25">
      <c r="A27" s="42"/>
      <c r="B27" s="43" t="s">
        <v>58</v>
      </c>
      <c r="C27" s="44" t="s">
        <v>59</v>
      </c>
      <c r="D27" s="45">
        <f>D25/D26</f>
        <v>4.7444908717740644</v>
      </c>
      <c r="E27" s="46">
        <f>E25/E26</f>
        <v>4.7210677000034664</v>
      </c>
      <c r="F27" s="46">
        <f>F25/F26</f>
        <v>4.8554585373679497</v>
      </c>
      <c r="G27" s="46">
        <f>G25/G26</f>
        <v>4.6904783210761583</v>
      </c>
      <c r="H27" s="46">
        <f>H25/H26</f>
        <v>4.7172881002135014</v>
      </c>
    </row>
    <row r="28" spans="1:8" s="50" customFormat="1" ht="14.25" customHeight="1" x14ac:dyDescent="0.25">
      <c r="A28" s="79"/>
      <c r="B28" s="80" t="s">
        <v>81</v>
      </c>
      <c r="C28" s="47" t="s">
        <v>59</v>
      </c>
      <c r="D28" s="48">
        <f>ROUND(D27*60%,2)</f>
        <v>2.85</v>
      </c>
      <c r="E28" s="49">
        <f>ROUND(E27*60%,2)</f>
        <v>2.83</v>
      </c>
      <c r="F28" s="49">
        <f>ROUND(F27*60%,2)</f>
        <v>2.91</v>
      </c>
      <c r="G28" s="49">
        <f>ROUND(G27*60%,2)</f>
        <v>2.81</v>
      </c>
      <c r="H28" s="49">
        <f>ROUND(H27*60%,2)</f>
        <v>2.83</v>
      </c>
    </row>
    <row r="29" spans="1:8" x14ac:dyDescent="0.25">
      <c r="A29" s="83" t="s">
        <v>60</v>
      </c>
      <c r="B29" s="83"/>
      <c r="C29" s="83"/>
      <c r="D29" s="83"/>
      <c r="E29" s="83"/>
      <c r="F29" s="83"/>
      <c r="G29" s="83"/>
      <c r="H29" s="83"/>
    </row>
    <row r="30" spans="1:8" x14ac:dyDescent="0.25">
      <c r="A30" s="84" t="s">
        <v>61</v>
      </c>
      <c r="B30" s="84"/>
      <c r="C30" s="84"/>
      <c r="D30" s="84"/>
      <c r="E30" s="84"/>
      <c r="F30" s="84"/>
      <c r="G30" s="84"/>
      <c r="H30" s="84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ht="15.75" thickBot="1" x14ac:dyDescent="0.3">
      <c r="A33" s="2"/>
      <c r="B33" s="2"/>
      <c r="C33" s="2"/>
      <c r="D33" s="2"/>
      <c r="E33" s="2"/>
      <c r="F33" s="2"/>
      <c r="G33" s="2"/>
      <c r="H33" s="2"/>
    </row>
    <row r="34" spans="1:8" ht="15.75" thickBot="1" x14ac:dyDescent="0.3">
      <c r="A34" s="2"/>
      <c r="B34" s="85" t="s">
        <v>62</v>
      </c>
      <c r="C34" s="85"/>
      <c r="D34" s="85"/>
      <c r="E34" s="2"/>
      <c r="F34" s="2"/>
      <c r="G34" s="2"/>
      <c r="H34" s="2"/>
    </row>
    <row r="35" spans="1:8" ht="15.75" thickBot="1" x14ac:dyDescent="0.3">
      <c r="A35" s="2"/>
      <c r="B35" s="85"/>
      <c r="C35" s="85"/>
      <c r="D35" s="85"/>
      <c r="E35" s="2"/>
      <c r="F35" s="2"/>
      <c r="G35" s="2"/>
      <c r="H35" s="2"/>
    </row>
    <row r="36" spans="1:8" ht="15.75" thickBot="1" x14ac:dyDescent="0.3">
      <c r="A36" s="2"/>
      <c r="B36" s="51" t="s">
        <v>63</v>
      </c>
      <c r="C36" s="52"/>
      <c r="D36" s="53"/>
      <c r="E36" s="2"/>
      <c r="F36" s="2"/>
      <c r="G36" s="2"/>
      <c r="H36" s="2"/>
    </row>
    <row r="37" spans="1:8" ht="15.75" thickBot="1" x14ac:dyDescent="0.3">
      <c r="A37" s="2"/>
      <c r="B37" s="54" t="s">
        <v>64</v>
      </c>
      <c r="C37" s="55">
        <f>D8</f>
        <v>348971</v>
      </c>
      <c r="D37" s="55">
        <f>ROUND(C37/$D$26,2)</f>
        <v>1.22</v>
      </c>
      <c r="E37" s="2"/>
      <c r="F37" s="2"/>
      <c r="G37" s="2"/>
      <c r="H37" s="2"/>
    </row>
    <row r="38" spans="1:8" ht="15.75" thickBot="1" x14ac:dyDescent="0.3">
      <c r="A38" s="2"/>
      <c r="B38" s="56" t="s">
        <v>65</v>
      </c>
      <c r="C38" s="57">
        <f>D9</f>
        <v>82323</v>
      </c>
      <c r="D38" s="57">
        <f>ROUND(C38/$D$26,2)</f>
        <v>0.28999999999999998</v>
      </c>
      <c r="E38" s="2"/>
      <c r="F38" s="2"/>
      <c r="G38" s="2"/>
      <c r="H38" s="2"/>
    </row>
    <row r="39" spans="1:8" ht="26.25" thickBot="1" x14ac:dyDescent="0.3">
      <c r="A39" s="2"/>
      <c r="B39" s="58" t="s">
        <v>66</v>
      </c>
      <c r="C39" s="59">
        <f>SUM(D10:D11,D14,D17:D18)+D22+2772+8172</f>
        <v>530661.99343801185</v>
      </c>
      <c r="D39" s="59">
        <f>ROUND(C39/$D$26,2)</f>
        <v>1.86</v>
      </c>
      <c r="E39" s="2"/>
      <c r="F39" s="2"/>
      <c r="G39" s="2"/>
      <c r="H39" s="2"/>
    </row>
    <row r="40" spans="1:8" ht="15.75" thickBot="1" x14ac:dyDescent="0.3">
      <c r="A40" s="2"/>
      <c r="B40" s="60" t="s">
        <v>67</v>
      </c>
      <c r="C40" s="61">
        <f>SUM(D12:D13,D16,D19)</f>
        <v>56660</v>
      </c>
      <c r="D40" s="61">
        <f>ROUND(C40/$D$26,2)</f>
        <v>0.2</v>
      </c>
      <c r="E40" s="2"/>
      <c r="F40" s="2"/>
      <c r="G40" s="2"/>
      <c r="H40" s="2"/>
    </row>
    <row r="41" spans="1:8" ht="15.75" thickBot="1" x14ac:dyDescent="0.3">
      <c r="A41" s="2"/>
      <c r="B41" s="62" t="s">
        <v>68</v>
      </c>
      <c r="C41" s="63">
        <f>D24</f>
        <v>88646.599540660842</v>
      </c>
      <c r="D41" s="63">
        <f>ROUND(C41/$D$26,2)-0.01</f>
        <v>0.3</v>
      </c>
      <c r="E41" s="2"/>
      <c r="F41" s="2"/>
      <c r="G41" s="2"/>
      <c r="H41" s="2"/>
    </row>
    <row r="42" spans="1:8" ht="15.75" thickBot="1" x14ac:dyDescent="0.3">
      <c r="A42" s="2"/>
      <c r="B42" s="64" t="s">
        <v>69</v>
      </c>
      <c r="C42" s="65"/>
      <c r="D42" s="65">
        <f>ROUND(C42/$D$26,2)</f>
        <v>0</v>
      </c>
      <c r="E42" s="2"/>
      <c r="F42" s="2"/>
      <c r="G42" s="2"/>
      <c r="H42" s="2"/>
    </row>
    <row r="43" spans="1:8" ht="15.75" thickBot="1" x14ac:dyDescent="0.3">
      <c r="A43" s="2"/>
      <c r="B43" s="66" t="s">
        <v>70</v>
      </c>
      <c r="C43" s="67">
        <f>SUM(D4)</f>
        <v>247764</v>
      </c>
      <c r="D43" s="67">
        <f>ROUND(C43/$D$26,2)</f>
        <v>0.87</v>
      </c>
      <c r="E43" s="2"/>
      <c r="F43" s="2"/>
      <c r="G43" s="2"/>
      <c r="H43" s="2"/>
    </row>
    <row r="44" spans="1:8" ht="15.75" thickBot="1" x14ac:dyDescent="0.3">
      <c r="A44" s="2"/>
      <c r="B44" s="2"/>
      <c r="C44" s="68"/>
      <c r="D44" s="69">
        <f>SUM(D37:D43)</f>
        <v>4.74</v>
      </c>
      <c r="E44" s="2"/>
      <c r="F44" s="2"/>
      <c r="G44" s="2"/>
      <c r="H44" s="2"/>
    </row>
    <row r="45" spans="1:8" x14ac:dyDescent="0.25">
      <c r="A45" s="2"/>
      <c r="B45" s="2"/>
      <c r="C45" s="2"/>
      <c r="D45" s="68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ht="15.75" thickBot="1" x14ac:dyDescent="0.3">
      <c r="A49" s="2"/>
      <c r="B49" s="2"/>
      <c r="C49" s="2"/>
      <c r="D49" s="2"/>
      <c r="E49" s="2"/>
      <c r="F49" s="2"/>
      <c r="G49" s="2"/>
      <c r="H49" s="2"/>
    </row>
    <row r="50" spans="1:8" ht="39" thickBot="1" x14ac:dyDescent="0.3">
      <c r="A50" s="85" t="s">
        <v>71</v>
      </c>
      <c r="B50" s="85" t="s">
        <v>62</v>
      </c>
      <c r="C50" s="70" t="s">
        <v>72</v>
      </c>
      <c r="D50" s="70" t="s">
        <v>73</v>
      </c>
      <c r="E50" s="85" t="s">
        <v>74</v>
      </c>
      <c r="F50" s="71" t="s">
        <v>75</v>
      </c>
      <c r="G50" s="2"/>
      <c r="H50" s="2"/>
    </row>
    <row r="51" spans="1:8" ht="53.25" customHeight="1" thickBot="1" x14ac:dyDescent="0.3">
      <c r="A51" s="85"/>
      <c r="B51" s="85"/>
      <c r="C51" s="72" t="s">
        <v>76</v>
      </c>
      <c r="D51" s="72" t="s">
        <v>77</v>
      </c>
      <c r="E51" s="85"/>
      <c r="F51" s="2"/>
      <c r="G51" s="2"/>
      <c r="H51" s="2"/>
    </row>
    <row r="52" spans="1:8" ht="15.75" thickBot="1" x14ac:dyDescent="0.3">
      <c r="A52" s="73">
        <v>1</v>
      </c>
      <c r="B52" s="74" t="s">
        <v>63</v>
      </c>
      <c r="C52" s="72">
        <v>3.72</v>
      </c>
      <c r="D52" s="72">
        <f>SUM(D53:D59)</f>
        <v>4.74</v>
      </c>
      <c r="E52" s="75">
        <f>D52/C52-100%</f>
        <v>0.27419354838709675</v>
      </c>
      <c r="F52" s="2"/>
      <c r="G52" s="2"/>
      <c r="H52" s="2"/>
    </row>
    <row r="53" spans="1:8" ht="15.75" thickBot="1" x14ac:dyDescent="0.3">
      <c r="A53" s="73" t="s">
        <v>12</v>
      </c>
      <c r="B53" s="76" t="s">
        <v>64</v>
      </c>
      <c r="C53" s="77">
        <v>0.81</v>
      </c>
      <c r="D53" s="78">
        <f>D37</f>
        <v>1.22</v>
      </c>
      <c r="E53" s="81"/>
      <c r="F53" s="2"/>
      <c r="G53" s="2"/>
      <c r="H53" s="2"/>
    </row>
    <row r="54" spans="1:8" ht="15.75" thickBot="1" x14ac:dyDescent="0.3">
      <c r="A54" s="73" t="s">
        <v>14</v>
      </c>
      <c r="B54" s="76" t="s">
        <v>65</v>
      </c>
      <c r="C54" s="77">
        <v>0.18</v>
      </c>
      <c r="D54" s="78">
        <f>D38</f>
        <v>0.28999999999999998</v>
      </c>
      <c r="E54" s="81"/>
      <c r="F54" s="2"/>
      <c r="G54" s="2"/>
      <c r="H54" s="2"/>
    </row>
    <row r="55" spans="1:8" ht="26.25" thickBot="1" x14ac:dyDescent="0.3">
      <c r="A55" s="73" t="s">
        <v>16</v>
      </c>
      <c r="B55" s="76" t="s">
        <v>66</v>
      </c>
      <c r="C55" s="77">
        <v>0.95</v>
      </c>
      <c r="D55" s="78">
        <f>D39</f>
        <v>1.86</v>
      </c>
      <c r="E55" s="81"/>
      <c r="F55" s="2"/>
      <c r="G55" s="2"/>
      <c r="H55" s="2"/>
    </row>
    <row r="56" spans="1:8" ht="15.75" thickBot="1" x14ac:dyDescent="0.3">
      <c r="A56" s="73" t="s">
        <v>78</v>
      </c>
      <c r="B56" s="76" t="s">
        <v>67</v>
      </c>
      <c r="C56" s="77">
        <v>0.15</v>
      </c>
      <c r="D56" s="78">
        <f>D40</f>
        <v>0.2</v>
      </c>
      <c r="E56" s="81"/>
      <c r="F56" s="2"/>
      <c r="G56" s="2"/>
      <c r="H56" s="2"/>
    </row>
    <row r="57" spans="1:8" ht="15.75" thickBot="1" x14ac:dyDescent="0.3">
      <c r="A57" s="73" t="s">
        <v>79</v>
      </c>
      <c r="B57" s="76" t="s">
        <v>68</v>
      </c>
      <c r="C57" s="77">
        <v>0.04</v>
      </c>
      <c r="D57" s="78">
        <f>D41</f>
        <v>0.3</v>
      </c>
      <c r="E57" s="81"/>
      <c r="F57" s="2"/>
      <c r="G57" s="2"/>
      <c r="H57" s="2"/>
    </row>
    <row r="58" spans="1:8" ht="15.75" thickBot="1" x14ac:dyDescent="0.3">
      <c r="A58" s="73" t="s">
        <v>80</v>
      </c>
      <c r="B58" s="76" t="s">
        <v>69</v>
      </c>
      <c r="C58" s="77"/>
      <c r="D58" s="78"/>
      <c r="E58" s="81"/>
      <c r="F58" s="2"/>
      <c r="G58" s="2"/>
      <c r="H58" s="2"/>
    </row>
    <row r="59" spans="1:8" ht="15.75" thickBot="1" x14ac:dyDescent="0.3">
      <c r="A59" s="73"/>
      <c r="B59" s="76" t="s">
        <v>70</v>
      </c>
      <c r="C59" s="77">
        <v>1.59</v>
      </c>
      <c r="D59" s="78">
        <f>D43</f>
        <v>0.87</v>
      </c>
      <c r="E59" s="81"/>
      <c r="F59" s="2"/>
      <c r="G59" s="2"/>
      <c r="H59" s="2"/>
    </row>
  </sheetData>
  <mergeCells count="8">
    <mergeCell ref="E53:E59"/>
    <mergeCell ref="A1:H1"/>
    <mergeCell ref="A29:H29"/>
    <mergeCell ref="A30:H30"/>
    <mergeCell ref="B34:D35"/>
    <mergeCell ref="A50:A51"/>
    <mergeCell ref="B50:B51"/>
    <mergeCell ref="E50:E51"/>
  </mergeCells>
  <pageMargins left="0.25" right="0.25" top="0.75" bottom="0.75" header="0.30000000000000004" footer="0.30000000000000004"/>
  <pageSetup paperSize="0" scale="54" fitToWidth="0" fitToHeight="0" orientation="portrait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D-pils_CSA+šķir_(ar_pārtiku)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Evita Žuromska</cp:lastModifiedBy>
  <dcterms:created xsi:type="dcterms:W3CDTF">2023-11-08T13:25:03Z</dcterms:created>
  <dcterms:modified xsi:type="dcterms:W3CDTF">2023-11-09T06:05:59Z</dcterms:modified>
</cp:coreProperties>
</file>